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univaq-my.sharepoint.com/personal/sabatino_ciotti_univaq_it/Documents/DISCAB/Web/Aggiornamento 2021/Commissioni/Commissione Studi Clinici/"/>
    </mc:Choice>
  </mc:AlternateContent>
  <xr:revisionPtr revIDLastSave="72" documentId="8_{BED7A58F-80D8-483B-9F2D-8C87C69FF8D3}" xr6:coauthVersionLast="47" xr6:coauthVersionMax="47" xr10:uidLastSave="{045B3B33-0FEE-4331-A6D9-CC51742E64E9}"/>
  <bookViews>
    <workbookView xWindow="-120" yWindow="-120" windowWidth="29040" windowHeight="15720" tabRatio="920" xr2:uid="{00000000-000D-0000-FFFF-FFFF00000000}"/>
  </bookViews>
  <sheets>
    <sheet name="INIZIO" sheetId="13" r:id="rId1"/>
    <sheet name="METODOLOGIA" sheetId="14" r:id="rId2"/>
    <sheet name="CRITERI" sheetId="18" r:id="rId3"/>
    <sheet name="METRICHE" sheetId="33" r:id="rId4"/>
    <sheet name="FINALITA' E DESCRIZ.TRATTAMENTO" sheetId="25" r:id="rId5"/>
    <sheet name="NATURA DEL TRATTAMENTO" sheetId="15" r:id="rId6"/>
    <sheet name="CONTESTO" sheetId="16" r:id="rId7"/>
    <sheet name="AMBITO DI APPLICAZIONE" sheetId="17" r:id="rId8"/>
    <sheet name="RISCHIO ACCETTABILE" sheetId="24" r:id="rId9"/>
    <sheet name="DETERMINAZ. LIVELLI DI IMPATTO" sheetId="19" r:id="rId10"/>
    <sheet name="DETERMINAZ.PROBABILITA" sheetId="22" r:id="rId11"/>
    <sheet name="VULNERABILITA" sheetId="23" r:id="rId12"/>
    <sheet name="CALCOLO RISCHIO INERENTE" sheetId="26" state="hidden" r:id="rId13"/>
    <sheet name="RISCHIO INERENTE" sheetId="27" r:id="rId14"/>
    <sheet name="MATR.ASSET.MINACCE" sheetId="20" state="hidden" r:id="rId15"/>
    <sheet name="MINACCE.APPL" sheetId="21" state="hidden" r:id="rId16"/>
    <sheet name="MATR.ASSET.MISURE" sheetId="28" state="hidden" r:id="rId17"/>
    <sheet name="MISURE IN ESSERE" sheetId="9" r:id="rId18"/>
    <sheet name="GOVERNANCE" sheetId="6" r:id="rId19"/>
    <sheet name="EFFICACIA" sheetId="31" r:id="rId20"/>
    <sheet name="RISCHIO RESIDUO" sheetId="30" r:id="rId21"/>
    <sheet name="REGISTRO RISCHI" sheetId="32" r:id="rId22"/>
    <sheet name="Liste" sheetId="2" state="hidden" r:id="rId23"/>
    <sheet name="MISURE.APPL" sheetId="29" state="hidden" r:id="rId24"/>
  </sheets>
  <definedNames>
    <definedName name="_xlnm._FilterDatabase" localSheetId="18" hidden="1">GOVERNANCE!$B$15:$E$44</definedName>
    <definedName name="_xlnm._FilterDatabase" localSheetId="17" hidden="1">'MISURE IN ESSERE'!#REF!</definedName>
    <definedName name="applicaz_misure">Liste!$A$24:$A$27</definedName>
    <definedName name="_xlnm.Print_Area" localSheetId="18">GOVERNANCE!$B$4:$Q$45</definedName>
    <definedName name="_xlnm.Print_Area" localSheetId="21">'REGISTRO RISCHI'!$A$1:$AD$14</definedName>
    <definedName name="LIVELLI_IMPATTO" localSheetId="3">METRICHE!#REF!</definedName>
    <definedName name="LIVELLI_IMPATTO">CRITERI!$B$26:$G$29</definedName>
    <definedName name="livelli_probabilita" localSheetId="3">METRICHE!#REF!</definedName>
    <definedName name="livelli_probabilita">CRITERI!$B$17:$D$19</definedName>
    <definedName name="minacce_applicabili">MINACCE.APPL!$E$2:$BC$28</definedName>
    <definedName name="Misure_asset">MISURE.APPL!$E$2:$BR$29</definedName>
    <definedName name="Print_Area" localSheetId="7">'AMBITO DI APPLICAZIONE'!$A$1:$AE$42</definedName>
    <definedName name="Print_Area" localSheetId="18">GOVERNANCE!$A$1:$T$59</definedName>
    <definedName name="Print_Area" localSheetId="17">'MISURE IN ESSERE'!#REF!</definedName>
    <definedName name="Print_Area" localSheetId="5">'NATURA DEL TRATTAMENTO'!$1:$53</definedName>
    <definedName name="Print_Area" localSheetId="21">'REGISTRO RISCHI'!$A$1:$AD$17</definedName>
    <definedName name="Print_Area" localSheetId="20">'RISCHIO RESIDUO'!$A$1:$AD$85</definedName>
    <definedName name="Print_Titles" localSheetId="18">GOVERNANCE!$15:$15</definedName>
    <definedName name="Print_Titles" localSheetId="17">'MISURE IN ESSERE'!#REF!</definedName>
    <definedName name="Rilevanza">Liste!$A$34:$A$36</definedName>
    <definedName name="Rischio_inerente">'CALCOLO RISCHIO INERENTE'!$A$4:$Q$13</definedName>
    <definedName name="Tabella_Rischi_Impatti">'DETERMINAZ. LIVELLI DI IMPATTO'!$B$7:$T$16</definedName>
    <definedName name="valore_assets">'AMBITO DI APPLICAZIONE'!$B$14:$E$37</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6" i="19" l="1"/>
  <c r="H16" i="19"/>
  <c r="G16" i="19"/>
  <c r="F16" i="19"/>
  <c r="I15" i="19"/>
  <c r="H15" i="19"/>
  <c r="G15" i="19"/>
  <c r="F15" i="19"/>
  <c r="I14" i="19"/>
  <c r="H14" i="19"/>
  <c r="G14" i="19"/>
  <c r="F14" i="19"/>
  <c r="I13" i="19"/>
  <c r="H13" i="19"/>
  <c r="G13" i="19"/>
  <c r="F13" i="19"/>
  <c r="I12" i="19"/>
  <c r="H12" i="19"/>
  <c r="G12" i="19"/>
  <c r="F12" i="19"/>
  <c r="I11" i="19"/>
  <c r="H11" i="19"/>
  <c r="G11" i="19"/>
  <c r="F11" i="19"/>
  <c r="I10" i="19"/>
  <c r="H10" i="19"/>
  <c r="G10" i="19"/>
  <c r="F10" i="19"/>
  <c r="I9" i="19"/>
  <c r="H9" i="19"/>
  <c r="G9" i="19"/>
  <c r="F9" i="19"/>
  <c r="I8" i="19"/>
  <c r="H8" i="19"/>
  <c r="G8" i="19"/>
  <c r="F8" i="19"/>
  <c r="I7" i="19"/>
  <c r="H7" i="19"/>
  <c r="G7" i="19"/>
  <c r="I49" i="15"/>
  <c r="I48" i="15"/>
  <c r="I47" i="15"/>
  <c r="I46" i="15"/>
  <c r="I45" i="15"/>
  <c r="I43" i="15"/>
  <c r="I42" i="15"/>
  <c r="I41" i="15"/>
  <c r="I40" i="15"/>
  <c r="I38" i="15"/>
  <c r="I37" i="15"/>
  <c r="I36" i="15"/>
  <c r="I29" i="15"/>
  <c r="I27" i="15"/>
  <c r="I25" i="15"/>
  <c r="I24" i="15"/>
  <c r="I23" i="15"/>
  <c r="I22" i="15"/>
  <c r="I21" i="15"/>
  <c r="G3" i="32"/>
  <c r="E37" i="17"/>
  <c r="E36" i="17"/>
  <c r="E35" i="17"/>
  <c r="E34" i="17"/>
  <c r="E33" i="17"/>
  <c r="E32" i="17"/>
  <c r="E31" i="17"/>
  <c r="E30" i="17"/>
  <c r="E29" i="17"/>
  <c r="E28" i="17"/>
  <c r="E27" i="17"/>
  <c r="E26" i="17"/>
  <c r="E25" i="17"/>
  <c r="E24" i="17"/>
  <c r="E23" i="17"/>
  <c r="E22" i="17"/>
  <c r="E21" i="17"/>
  <c r="E20" i="17"/>
  <c r="E19" i="17"/>
  <c r="E18" i="17"/>
  <c r="E17" i="17"/>
  <c r="E16" i="17"/>
  <c r="E15" i="17"/>
  <c r="E14" i="17"/>
  <c r="E37" i="16"/>
  <c r="E36" i="16"/>
  <c r="E35" i="16"/>
  <c r="E34" i="16"/>
  <c r="E33" i="16"/>
  <c r="E32" i="16"/>
  <c r="E31" i="16"/>
  <c r="E30" i="16"/>
  <c r="E29" i="16"/>
  <c r="E28" i="16"/>
  <c r="E27" i="16"/>
  <c r="E26" i="16"/>
  <c r="E22" i="16"/>
  <c r="E21" i="16"/>
  <c r="E20" i="16"/>
  <c r="E19" i="16"/>
  <c r="E18" i="16"/>
  <c r="E17" i="16"/>
  <c r="E16" i="16"/>
  <c r="E15" i="16"/>
  <c r="E14" i="16"/>
  <c r="F14" i="16"/>
  <c r="F36" i="24"/>
  <c r="E42" i="17"/>
  <c r="J31" i="24"/>
  <c r="L74" i="9"/>
  <c r="K74" i="9"/>
  <c r="L73" i="9"/>
  <c r="K73" i="9"/>
  <c r="L72" i="9"/>
  <c r="K72" i="9"/>
  <c r="L71" i="9"/>
  <c r="K71" i="9"/>
  <c r="L70" i="9"/>
  <c r="K70" i="9"/>
  <c r="M70" i="9" s="1"/>
  <c r="L69" i="9"/>
  <c r="K69" i="9"/>
  <c r="M69" i="9" s="1"/>
  <c r="L68" i="9"/>
  <c r="K68" i="9"/>
  <c r="M68" i="9" s="1"/>
  <c r="L67" i="9"/>
  <c r="K67" i="9"/>
  <c r="L66" i="9"/>
  <c r="K66" i="9"/>
  <c r="L65" i="9"/>
  <c r="K65" i="9"/>
  <c r="L64" i="9"/>
  <c r="K64" i="9"/>
  <c r="M64" i="9"/>
  <c r="L63" i="9"/>
  <c r="K63" i="9"/>
  <c r="L62" i="9"/>
  <c r="K62" i="9"/>
  <c r="M62" i="9"/>
  <c r="L61" i="9"/>
  <c r="K61" i="9"/>
  <c r="L60" i="9"/>
  <c r="K60" i="9"/>
  <c r="L59" i="9"/>
  <c r="K59" i="9"/>
  <c r="L58" i="9"/>
  <c r="K58" i="9"/>
  <c r="L57" i="9"/>
  <c r="K57" i="9"/>
  <c r="L56" i="9"/>
  <c r="K56" i="9"/>
  <c r="M56" i="9"/>
  <c r="L55" i="9"/>
  <c r="K55" i="9"/>
  <c r="L54" i="9"/>
  <c r="K54" i="9"/>
  <c r="L53" i="9"/>
  <c r="K53" i="9"/>
  <c r="L52" i="9"/>
  <c r="K52" i="9"/>
  <c r="M52" i="9"/>
  <c r="L51" i="9"/>
  <c r="K51" i="9"/>
  <c r="L50" i="9"/>
  <c r="K50" i="9"/>
  <c r="L49" i="9"/>
  <c r="K49" i="9"/>
  <c r="L48" i="9"/>
  <c r="K48" i="9"/>
  <c r="M48" i="9"/>
  <c r="L47" i="9"/>
  <c r="K47" i="9"/>
  <c r="M47" i="9"/>
  <c r="L46" i="9"/>
  <c r="K46" i="9"/>
  <c r="L45" i="9"/>
  <c r="K45" i="9"/>
  <c r="L44" i="9"/>
  <c r="K44" i="9"/>
  <c r="L43" i="9"/>
  <c r="K43" i="9"/>
  <c r="L42" i="9"/>
  <c r="K42" i="9"/>
  <c r="L41" i="9"/>
  <c r="K41" i="9"/>
  <c r="L40" i="9"/>
  <c r="K40" i="9"/>
  <c r="L39" i="9"/>
  <c r="K39" i="9"/>
  <c r="L38" i="9"/>
  <c r="K38" i="9"/>
  <c r="L37" i="9"/>
  <c r="K37" i="9"/>
  <c r="L36" i="9"/>
  <c r="K36" i="9"/>
  <c r="L35" i="9"/>
  <c r="K35" i="9"/>
  <c r="L34" i="9"/>
  <c r="K34" i="9"/>
  <c r="L33" i="9"/>
  <c r="K33" i="9"/>
  <c r="L32" i="9"/>
  <c r="K32" i="9"/>
  <c r="L31" i="9"/>
  <c r="K31" i="9"/>
  <c r="L30" i="9"/>
  <c r="K30" i="9"/>
  <c r="L29" i="9"/>
  <c r="K29" i="9"/>
  <c r="L28" i="9"/>
  <c r="K28" i="9"/>
  <c r="L27" i="9"/>
  <c r="K27" i="9"/>
  <c r="L26" i="9"/>
  <c r="K26" i="9"/>
  <c r="L25" i="9"/>
  <c r="K25" i="9"/>
  <c r="L24" i="9"/>
  <c r="K24" i="9"/>
  <c r="L23" i="9"/>
  <c r="K23" i="9"/>
  <c r="M23" i="9"/>
  <c r="L22" i="9"/>
  <c r="K22" i="9"/>
  <c r="L21" i="9"/>
  <c r="K21" i="9"/>
  <c r="L20" i="9"/>
  <c r="K20" i="9"/>
  <c r="L19" i="9"/>
  <c r="K19" i="9"/>
  <c r="L18" i="9"/>
  <c r="K18" i="9"/>
  <c r="M18" i="9"/>
  <c r="L17" i="9"/>
  <c r="K17" i="9"/>
  <c r="L16" i="9"/>
  <c r="K16" i="9"/>
  <c r="L15" i="9"/>
  <c r="K15" i="9"/>
  <c r="L14" i="9"/>
  <c r="K14" i="9"/>
  <c r="M14" i="9" s="1"/>
  <c r="L13" i="9"/>
  <c r="K13" i="9"/>
  <c r="L12" i="9"/>
  <c r="K12" i="9"/>
  <c r="L11" i="9"/>
  <c r="K11" i="9"/>
  <c r="M11" i="9" s="1"/>
  <c r="L10" i="9"/>
  <c r="K10" i="9"/>
  <c r="K9" i="9"/>
  <c r="M55" i="9"/>
  <c r="M54" i="9"/>
  <c r="M39" i="9"/>
  <c r="M31" i="9"/>
  <c r="M72" i="9"/>
  <c r="M42" i="9"/>
  <c r="M12" i="9"/>
  <c r="M16" i="9"/>
  <c r="M71" i="9"/>
  <c r="M67" i="9"/>
  <c r="M21" i="9"/>
  <c r="M25" i="9"/>
  <c r="M33" i="9"/>
  <c r="M37" i="9"/>
  <c r="M41" i="9"/>
  <c r="M45" i="9"/>
  <c r="M73" i="9"/>
  <c r="M32" i="9"/>
  <c r="M40" i="9"/>
  <c r="M44" i="9"/>
  <c r="M63" i="9"/>
  <c r="M74" i="9"/>
  <c r="M26" i="9"/>
  <c r="M30" i="9"/>
  <c r="M15" i="9"/>
  <c r="M34" i="9"/>
  <c r="M57" i="9"/>
  <c r="M61" i="9"/>
  <c r="M65" i="9"/>
  <c r="M27" i="9"/>
  <c r="M35" i="9"/>
  <c r="M22" i="9"/>
  <c r="M29" i="9"/>
  <c r="M36" i="9"/>
  <c r="M43" i="9"/>
  <c r="M50" i="9"/>
  <c r="M51" i="9"/>
  <c r="M58" i="9"/>
  <c r="M19" i="9"/>
  <c r="M20" i="9"/>
  <c r="M38" i="9"/>
  <c r="M59" i="9"/>
  <c r="M66" i="9"/>
  <c r="M13" i="9"/>
  <c r="M17" i="9"/>
  <c r="M24" i="9"/>
  <c r="M46" i="9"/>
  <c r="M49" i="9"/>
  <c r="M53" i="9"/>
  <c r="M60" i="9"/>
  <c r="M28" i="9"/>
  <c r="M10" i="9"/>
  <c r="C24" i="29"/>
  <c r="AG24" i="29"/>
  <c r="C20" i="29"/>
  <c r="AX20" i="29"/>
  <c r="C10" i="29"/>
  <c r="BE10" i="29"/>
  <c r="C9" i="29"/>
  <c r="C8" i="29"/>
  <c r="C7" i="29"/>
  <c r="BO7" i="29"/>
  <c r="C4" i="29"/>
  <c r="BG4" i="29"/>
  <c r="C3" i="29"/>
  <c r="BE3" i="29"/>
  <c r="F3" i="29"/>
  <c r="Q3" i="29"/>
  <c r="AK3" i="29"/>
  <c r="BG3" i="29"/>
  <c r="AL10" i="29"/>
  <c r="N3" i="29"/>
  <c r="AJ3" i="29"/>
  <c r="BF3" i="29"/>
  <c r="L4" i="29"/>
  <c r="AH4" i="29"/>
  <c r="BD4" i="29"/>
  <c r="AA10" i="29"/>
  <c r="U3" i="29"/>
  <c r="AQ3" i="29"/>
  <c r="BM3" i="29"/>
  <c r="S4" i="29"/>
  <c r="AO4" i="29"/>
  <c r="BK4" i="29"/>
  <c r="AQ10" i="29"/>
  <c r="AI4" i="29"/>
  <c r="Y3" i="29"/>
  <c r="AS3" i="29"/>
  <c r="BO3" i="29"/>
  <c r="W4" i="29"/>
  <c r="AQ4" i="29"/>
  <c r="BM4" i="29"/>
  <c r="BB10" i="29"/>
  <c r="Z3" i="29"/>
  <c r="AT3" i="29"/>
  <c r="BP3" i="29"/>
  <c r="X4" i="29"/>
  <c r="AR4" i="29"/>
  <c r="BN4" i="29"/>
  <c r="BR10" i="29"/>
  <c r="O4" i="29"/>
  <c r="BE4" i="29"/>
  <c r="E3" i="29"/>
  <c r="AA3" i="29"/>
  <c r="AW3" i="29"/>
  <c r="BQ3" i="29"/>
  <c r="Y4" i="29"/>
  <c r="AU4" i="29"/>
  <c r="BO4" i="29"/>
  <c r="K3" i="29"/>
  <c r="AG3" i="29"/>
  <c r="BA3" i="29"/>
  <c r="I4" i="29"/>
  <c r="AE4" i="29"/>
  <c r="AY4" i="29"/>
  <c r="K10" i="29"/>
  <c r="M3" i="29"/>
  <c r="AI3" i="29"/>
  <c r="K4" i="29"/>
  <c r="AG4" i="29"/>
  <c r="BC4" i="29"/>
  <c r="R10" i="29"/>
  <c r="BP8" i="29"/>
  <c r="BH8" i="29"/>
  <c r="AZ8" i="29"/>
  <c r="AR8" i="29"/>
  <c r="AJ8" i="29"/>
  <c r="AB8" i="29"/>
  <c r="T8" i="29"/>
  <c r="L8" i="29"/>
  <c r="BL8" i="29"/>
  <c r="BD8" i="29"/>
  <c r="AV8" i="29"/>
  <c r="AN8" i="29"/>
  <c r="AF8" i="29"/>
  <c r="X8" i="29"/>
  <c r="P8" i="29"/>
  <c r="H8" i="29"/>
  <c r="BQ8" i="29"/>
  <c r="BF8" i="29"/>
  <c r="AU8" i="29"/>
  <c r="AK8" i="29"/>
  <c r="Z8" i="29"/>
  <c r="O8" i="29"/>
  <c r="E8" i="29"/>
  <c r="BO8" i="29"/>
  <c r="BE8" i="29"/>
  <c r="AT8" i="29"/>
  <c r="AI8" i="29"/>
  <c r="Y8" i="29"/>
  <c r="N8" i="29"/>
  <c r="BN9" i="29"/>
  <c r="BF9" i="29"/>
  <c r="AX9" i="29"/>
  <c r="AP9" i="29"/>
  <c r="AH9" i="29"/>
  <c r="Z9" i="29"/>
  <c r="R9" i="29"/>
  <c r="J9" i="29"/>
  <c r="BK9" i="29"/>
  <c r="BC9" i="29"/>
  <c r="AU9" i="29"/>
  <c r="AM9" i="29"/>
  <c r="AE9" i="29"/>
  <c r="W9" i="29"/>
  <c r="BR9" i="29"/>
  <c r="BJ9" i="29"/>
  <c r="BB9" i="29"/>
  <c r="AT9" i="29"/>
  <c r="AL9" i="29"/>
  <c r="AD9" i="29"/>
  <c r="V9" i="29"/>
  <c r="N9" i="29"/>
  <c r="F9" i="29"/>
  <c r="BL9" i="29"/>
  <c r="AY9" i="29"/>
  <c r="AK9" i="29"/>
  <c r="Y9" i="29"/>
  <c r="M9" i="29"/>
  <c r="BI9" i="29"/>
  <c r="AW9" i="29"/>
  <c r="AJ9" i="29"/>
  <c r="X9" i="29"/>
  <c r="L9" i="29"/>
  <c r="U7" i="29"/>
  <c r="K8" i="29"/>
  <c r="BL3" i="29"/>
  <c r="BD3" i="29"/>
  <c r="AV3" i="29"/>
  <c r="AN3" i="29"/>
  <c r="AF3" i="29"/>
  <c r="X3" i="29"/>
  <c r="P3" i="29"/>
  <c r="H3" i="29"/>
  <c r="BK3" i="29"/>
  <c r="BC3" i="29"/>
  <c r="AU3" i="29"/>
  <c r="AM3" i="29"/>
  <c r="AE3" i="29"/>
  <c r="W3" i="29"/>
  <c r="O3" i="29"/>
  <c r="G3" i="29"/>
  <c r="I3" i="29"/>
  <c r="S3" i="29"/>
  <c r="AC3" i="29"/>
  <c r="AO3" i="29"/>
  <c r="AY3" i="29"/>
  <c r="BI3" i="29"/>
  <c r="G4" i="29"/>
  <c r="Q4" i="29"/>
  <c r="AA4" i="29"/>
  <c r="AM4" i="29"/>
  <c r="AW4" i="29"/>
  <c r="K7" i="29"/>
  <c r="X7" i="29"/>
  <c r="AN7" i="29"/>
  <c r="BA7" i="29"/>
  <c r="Q8" i="29"/>
  <c r="AD8" i="29"/>
  <c r="AQ8" i="29"/>
  <c r="BG8" i="29"/>
  <c r="G9" i="29"/>
  <c r="T9" i="29"/>
  <c r="AN9" i="29"/>
  <c r="BD9" i="29"/>
  <c r="F10" i="29"/>
  <c r="Y10" i="29"/>
  <c r="AO10" i="29"/>
  <c r="U24" i="29"/>
  <c r="BR7" i="29"/>
  <c r="BJ7" i="29"/>
  <c r="BB7" i="29"/>
  <c r="AT7" i="29"/>
  <c r="AL7" i="29"/>
  <c r="AD7" i="29"/>
  <c r="V7" i="29"/>
  <c r="N7" i="29"/>
  <c r="BN7" i="29"/>
  <c r="BF7" i="29"/>
  <c r="AX7" i="29"/>
  <c r="AP7" i="29"/>
  <c r="AH7" i="29"/>
  <c r="Z7" i="29"/>
  <c r="R7" i="29"/>
  <c r="BH7" i="29"/>
  <c r="AW7" i="29"/>
  <c r="AM7" i="29"/>
  <c r="AB7" i="29"/>
  <c r="Q7" i="29"/>
  <c r="H7" i="29"/>
  <c r="BQ7" i="29"/>
  <c r="BG7" i="29"/>
  <c r="AV7" i="29"/>
  <c r="AK7" i="29"/>
  <c r="AA7" i="29"/>
  <c r="P7" i="29"/>
  <c r="G7" i="29"/>
  <c r="BR8" i="29"/>
  <c r="AZ9" i="29"/>
  <c r="BL10" i="29"/>
  <c r="BD10" i="29"/>
  <c r="AV10" i="29"/>
  <c r="AN10" i="29"/>
  <c r="AF10" i="29"/>
  <c r="X10" i="29"/>
  <c r="P10" i="29"/>
  <c r="H10" i="29"/>
  <c r="BQ10" i="29"/>
  <c r="BI10" i="29"/>
  <c r="BA10" i="29"/>
  <c r="AS10" i="29"/>
  <c r="AK10" i="29"/>
  <c r="AC10" i="29"/>
  <c r="U10" i="29"/>
  <c r="M10" i="29"/>
  <c r="E10" i="29"/>
  <c r="BP10" i="29"/>
  <c r="BH10" i="29"/>
  <c r="AZ10" i="29"/>
  <c r="AR10" i="29"/>
  <c r="AJ10" i="29"/>
  <c r="AB10" i="29"/>
  <c r="T10" i="29"/>
  <c r="L10" i="29"/>
  <c r="BJ10" i="29"/>
  <c r="AW10" i="29"/>
  <c r="AI10" i="29"/>
  <c r="W10" i="29"/>
  <c r="J10" i="29"/>
  <c r="BG10" i="29"/>
  <c r="AU10" i="29"/>
  <c r="AH10" i="29"/>
  <c r="V10" i="29"/>
  <c r="I10" i="29"/>
  <c r="BR4" i="29"/>
  <c r="BJ4" i="29"/>
  <c r="BB4" i="29"/>
  <c r="AT4" i="29"/>
  <c r="AL4" i="29"/>
  <c r="AD4" i="29"/>
  <c r="V4" i="29"/>
  <c r="N4" i="29"/>
  <c r="F4" i="29"/>
  <c r="BQ4" i="29"/>
  <c r="BI4" i="29"/>
  <c r="BA4" i="29"/>
  <c r="AS4" i="29"/>
  <c r="AK4" i="29"/>
  <c r="AC4" i="29"/>
  <c r="U4" i="29"/>
  <c r="M4" i="29"/>
  <c r="E4" i="29"/>
  <c r="BP20" i="29"/>
  <c r="BH20" i="29"/>
  <c r="AZ20" i="29"/>
  <c r="AR20" i="29"/>
  <c r="AJ20" i="29"/>
  <c r="AB20" i="29"/>
  <c r="T20" i="29"/>
  <c r="L20" i="29"/>
  <c r="BL20" i="29"/>
  <c r="BD20" i="29"/>
  <c r="AV20" i="29"/>
  <c r="AN20" i="29"/>
  <c r="AF20" i="29"/>
  <c r="X20" i="29"/>
  <c r="P20" i="29"/>
  <c r="H20" i="29"/>
  <c r="BO20" i="29"/>
  <c r="BE20" i="29"/>
  <c r="AT20" i="29"/>
  <c r="AI20" i="29"/>
  <c r="Y20" i="29"/>
  <c r="N20" i="29"/>
  <c r="BN20" i="29"/>
  <c r="BC20" i="29"/>
  <c r="AS20" i="29"/>
  <c r="AH20" i="29"/>
  <c r="W20" i="29"/>
  <c r="M20" i="29"/>
  <c r="BM20" i="29"/>
  <c r="BB20" i="29"/>
  <c r="AQ20" i="29"/>
  <c r="AG20" i="29"/>
  <c r="V20" i="29"/>
  <c r="K20" i="29"/>
  <c r="BK20" i="29"/>
  <c r="BA20" i="29"/>
  <c r="AP20" i="29"/>
  <c r="AE20" i="29"/>
  <c r="U20" i="29"/>
  <c r="J20" i="29"/>
  <c r="BJ20" i="29"/>
  <c r="AY20" i="29"/>
  <c r="AO20" i="29"/>
  <c r="AD20" i="29"/>
  <c r="S20" i="29"/>
  <c r="I20" i="29"/>
  <c r="BR20" i="29"/>
  <c r="BG20" i="29"/>
  <c r="AW20" i="29"/>
  <c r="AL20" i="29"/>
  <c r="AA20" i="29"/>
  <c r="Q20" i="29"/>
  <c r="F20" i="29"/>
  <c r="AU20" i="29"/>
  <c r="E20" i="29"/>
  <c r="AC20" i="29"/>
  <c r="BQ20" i="29"/>
  <c r="Z20" i="29"/>
  <c r="BI20" i="29"/>
  <c r="R20" i="29"/>
  <c r="AM20" i="29"/>
  <c r="AK20" i="29"/>
  <c r="J3" i="29"/>
  <c r="T3" i="29"/>
  <c r="AD3" i="29"/>
  <c r="AP3" i="29"/>
  <c r="AZ3" i="29"/>
  <c r="BJ3" i="29"/>
  <c r="H4" i="29"/>
  <c r="R4" i="29"/>
  <c r="AB4" i="29"/>
  <c r="AN4" i="29"/>
  <c r="AX4" i="29"/>
  <c r="BH4" i="29"/>
  <c r="L7" i="29"/>
  <c r="Y7" i="29"/>
  <c r="AO7" i="29"/>
  <c r="BC7" i="29"/>
  <c r="BP7" i="29"/>
  <c r="R8" i="29"/>
  <c r="AE8" i="29"/>
  <c r="AS8" i="29"/>
  <c r="BI8" i="29"/>
  <c r="H9" i="29"/>
  <c r="U9" i="29"/>
  <c r="AO9" i="29"/>
  <c r="BE9" i="29"/>
  <c r="G10" i="29"/>
  <c r="Z10" i="29"/>
  <c r="AP10" i="29"/>
  <c r="BF10" i="29"/>
  <c r="M7" i="29"/>
  <c r="AC7" i="29"/>
  <c r="AQ7" i="29"/>
  <c r="BD7" i="29"/>
  <c r="F8" i="29"/>
  <c r="S8" i="29"/>
  <c r="AG8" i="29"/>
  <c r="AW8" i="29"/>
  <c r="BJ8" i="29"/>
  <c r="I9" i="29"/>
  <c r="AA9" i="29"/>
  <c r="AQ9" i="29"/>
  <c r="BG9" i="29"/>
  <c r="BK10" i="29"/>
  <c r="L3" i="29"/>
  <c r="V3" i="29"/>
  <c r="AH3" i="29"/>
  <c r="AR3" i="29"/>
  <c r="BB3" i="29"/>
  <c r="BN3" i="29"/>
  <c r="J4" i="29"/>
  <c r="T4" i="29"/>
  <c r="AF4" i="29"/>
  <c r="AP4" i="29"/>
  <c r="AZ4" i="29"/>
  <c r="BL4" i="29"/>
  <c r="O7" i="29"/>
  <c r="AE7" i="29"/>
  <c r="AR7" i="29"/>
  <c r="BE7" i="29"/>
  <c r="G8" i="29"/>
  <c r="U8" i="29"/>
  <c r="AH8" i="29"/>
  <c r="AX8" i="29"/>
  <c r="BK8" i="29"/>
  <c r="K9" i="29"/>
  <c r="AB9" i="29"/>
  <c r="AR9" i="29"/>
  <c r="BH9" i="29"/>
  <c r="N10" i="29"/>
  <c r="AD10" i="29"/>
  <c r="AT10" i="29"/>
  <c r="BM10" i="29"/>
  <c r="E7" i="29"/>
  <c r="S7" i="29"/>
  <c r="AF7" i="29"/>
  <c r="AS7" i="29"/>
  <c r="BI7" i="29"/>
  <c r="I8" i="29"/>
  <c r="V8" i="29"/>
  <c r="AL8" i="29"/>
  <c r="AY8" i="29"/>
  <c r="BM8" i="29"/>
  <c r="O9" i="29"/>
  <c r="AC9" i="29"/>
  <c r="AS9" i="29"/>
  <c r="BM9" i="29"/>
  <c r="O10" i="29"/>
  <c r="AE10" i="29"/>
  <c r="AX10" i="29"/>
  <c r="BN10" i="29"/>
  <c r="G20" i="29"/>
  <c r="BP24" i="29"/>
  <c r="BH24" i="29"/>
  <c r="AZ24" i="29"/>
  <c r="AR24" i="29"/>
  <c r="AJ24" i="29"/>
  <c r="AB24" i="29"/>
  <c r="T24" i="29"/>
  <c r="L24" i="29"/>
  <c r="BO24" i="29"/>
  <c r="BG24" i="29"/>
  <c r="AY24" i="29"/>
  <c r="AQ24" i="29"/>
  <c r="AI24" i="29"/>
  <c r="AA24" i="29"/>
  <c r="S24" i="29"/>
  <c r="K24" i="29"/>
  <c r="BL24" i="29"/>
  <c r="BD24" i="29"/>
  <c r="AV24" i="29"/>
  <c r="AN24" i="29"/>
  <c r="AF24" i="29"/>
  <c r="X24" i="29"/>
  <c r="P24" i="29"/>
  <c r="H24" i="29"/>
  <c r="BQ24" i="29"/>
  <c r="BC24" i="29"/>
  <c r="AP24" i="29"/>
  <c r="AD24" i="29"/>
  <c r="Q24" i="29"/>
  <c r="E24" i="29"/>
  <c r="BN24" i="29"/>
  <c r="BB24" i="29"/>
  <c r="AO24" i="29"/>
  <c r="AC24" i="29"/>
  <c r="O24" i="29"/>
  <c r="BM24" i="29"/>
  <c r="BA24" i="29"/>
  <c r="AM24" i="29"/>
  <c r="Z24" i="29"/>
  <c r="N24" i="29"/>
  <c r="BK24" i="29"/>
  <c r="AX24" i="29"/>
  <c r="AL24" i="29"/>
  <c r="Y24" i="29"/>
  <c r="M24" i="29"/>
  <c r="BJ24" i="29"/>
  <c r="AW24" i="29"/>
  <c r="AK24" i="29"/>
  <c r="W24" i="29"/>
  <c r="J24" i="29"/>
  <c r="BI24" i="29"/>
  <c r="AU24" i="29"/>
  <c r="AH24" i="29"/>
  <c r="V24" i="29"/>
  <c r="I24" i="29"/>
  <c r="BR24" i="29"/>
  <c r="BE24" i="29"/>
  <c r="AS24" i="29"/>
  <c r="AE24" i="29"/>
  <c r="R24" i="29"/>
  <c r="F24" i="29"/>
  <c r="G24" i="29"/>
  <c r="BF24" i="29"/>
  <c r="AT24" i="29"/>
  <c r="F7" i="29"/>
  <c r="T7" i="29"/>
  <c r="AG7" i="29"/>
  <c r="AU7" i="29"/>
  <c r="BK7" i="29"/>
  <c r="J8" i="29"/>
  <c r="W8" i="29"/>
  <c r="AM8" i="29"/>
  <c r="BA8" i="29"/>
  <c r="BN8" i="29"/>
  <c r="P9" i="29"/>
  <c r="AF9" i="29"/>
  <c r="AV9" i="29"/>
  <c r="BO9" i="29"/>
  <c r="Q10" i="29"/>
  <c r="AG10" i="29"/>
  <c r="AY10" i="29"/>
  <c r="BO10" i="29"/>
  <c r="O20" i="29"/>
  <c r="I7" i="29"/>
  <c r="AI7" i="29"/>
  <c r="AY7" i="29"/>
  <c r="AA8" i="29"/>
  <c r="AO8" i="29"/>
  <c r="BB8" i="29"/>
  <c r="Q9" i="29"/>
  <c r="AG9" i="29"/>
  <c r="BP9" i="29"/>
  <c r="BL7" i="29"/>
  <c r="R3" i="29"/>
  <c r="AB3" i="29"/>
  <c r="AL3" i="29"/>
  <c r="AX3" i="29"/>
  <c r="BH3" i="29"/>
  <c r="BR3" i="29"/>
  <c r="P4" i="29"/>
  <c r="Z4" i="29"/>
  <c r="AJ4" i="29"/>
  <c r="AV4" i="29"/>
  <c r="BF4" i="29"/>
  <c r="BP4" i="29"/>
  <c r="J7" i="29"/>
  <c r="W7" i="29"/>
  <c r="AJ7" i="29"/>
  <c r="AZ7" i="29"/>
  <c r="BM7" i="29"/>
  <c r="M8" i="29"/>
  <c r="AC8" i="29"/>
  <c r="AP8" i="29"/>
  <c r="BC8" i="29"/>
  <c r="E9" i="29"/>
  <c r="S9" i="29"/>
  <c r="AI9" i="29"/>
  <c r="BA9" i="29"/>
  <c r="BQ9" i="29"/>
  <c r="S10" i="29"/>
  <c r="AM10" i="29"/>
  <c r="BC10" i="29"/>
  <c r="BF20" i="29"/>
  <c r="D4" i="29"/>
  <c r="D7" i="29"/>
  <c r="D10" i="29"/>
  <c r="D20" i="29"/>
  <c r="D9" i="29"/>
  <c r="D24" i="29"/>
  <c r="D8" i="29"/>
  <c r="D3" i="29"/>
  <c r="T14" i="22"/>
  <c r="S14" i="22"/>
  <c r="R14" i="22"/>
  <c r="I14" i="22"/>
  <c r="G14" i="22"/>
  <c r="C26" i="29"/>
  <c r="C25" i="29"/>
  <c r="C23" i="29"/>
  <c r="C22" i="29"/>
  <c r="C21" i="29"/>
  <c r="C19" i="29"/>
  <c r="C18" i="29"/>
  <c r="C17" i="29"/>
  <c r="C16" i="29"/>
  <c r="C15" i="29"/>
  <c r="C14" i="29"/>
  <c r="C13" i="29"/>
  <c r="C12" i="29"/>
  <c r="C11" i="29"/>
  <c r="C6" i="29"/>
  <c r="C5" i="29"/>
  <c r="E38" i="16"/>
  <c r="E23" i="16"/>
  <c r="BJ19" i="29"/>
  <c r="BN19" i="29"/>
  <c r="BQ19" i="29"/>
  <c r="BE19" i="29"/>
  <c r="AI19" i="29"/>
  <c r="L19" i="29"/>
  <c r="AY19" i="29"/>
  <c r="AW19" i="29"/>
  <c r="BB19" i="29"/>
  <c r="BF19" i="29"/>
  <c r="BG19" i="29"/>
  <c r="AU19" i="29"/>
  <c r="X19" i="29"/>
  <c r="BL19" i="29"/>
  <c r="AN19" i="29"/>
  <c r="G19" i="29"/>
  <c r="AT19" i="29"/>
  <c r="AX19" i="29"/>
  <c r="AV19" i="29"/>
  <c r="AJ19" i="29"/>
  <c r="M19" i="29"/>
  <c r="BA19" i="29"/>
  <c r="AC19" i="29"/>
  <c r="AO19" i="29"/>
  <c r="AL19" i="29"/>
  <c r="AP19" i="29"/>
  <c r="AK19" i="29"/>
  <c r="Y19" i="29"/>
  <c r="BM19" i="29"/>
  <c r="AQ19" i="29"/>
  <c r="S19" i="29"/>
  <c r="T19" i="29"/>
  <c r="N19" i="29"/>
  <c r="E19" i="29"/>
  <c r="AG19" i="29"/>
  <c r="K19" i="29"/>
  <c r="AD19" i="29"/>
  <c r="AH19" i="29"/>
  <c r="AA19" i="29"/>
  <c r="O19" i="29"/>
  <c r="BC19" i="29"/>
  <c r="AF19" i="29"/>
  <c r="H19" i="29"/>
  <c r="Q19" i="29"/>
  <c r="BK19" i="29"/>
  <c r="R19" i="29"/>
  <c r="BD19" i="29"/>
  <c r="AZ19" i="29"/>
  <c r="V19" i="29"/>
  <c r="Z19" i="29"/>
  <c r="P19" i="29"/>
  <c r="BO19" i="29"/>
  <c r="AR19" i="29"/>
  <c r="U19" i="29"/>
  <c r="AB19" i="29"/>
  <c r="BH19" i="29"/>
  <c r="BR19" i="29"/>
  <c r="F19" i="29"/>
  <c r="J19" i="29"/>
  <c r="BP19" i="29"/>
  <c r="AS19" i="29"/>
  <c r="W19" i="29"/>
  <c r="BI19" i="29"/>
  <c r="I19" i="29"/>
  <c r="AE19" i="29"/>
  <c r="AM19" i="29"/>
  <c r="BE18" i="29"/>
  <c r="AC18" i="29"/>
  <c r="AJ18" i="29"/>
  <c r="AI18" i="29"/>
  <c r="AH18" i="29"/>
  <c r="AG18" i="29"/>
  <c r="AE18" i="29"/>
  <c r="AL18" i="29"/>
  <c r="U18" i="29"/>
  <c r="W18" i="29"/>
  <c r="X18" i="29"/>
  <c r="BL18" i="29"/>
  <c r="M18" i="29"/>
  <c r="T18" i="29"/>
  <c r="S18" i="29"/>
  <c r="R18" i="29"/>
  <c r="Q18" i="29"/>
  <c r="O18" i="29"/>
  <c r="BN18" i="29"/>
  <c r="BD18" i="29"/>
  <c r="E18" i="29"/>
  <c r="L18" i="29"/>
  <c r="K18" i="29"/>
  <c r="J18" i="29"/>
  <c r="I18" i="29"/>
  <c r="G18" i="29"/>
  <c r="AF18" i="29"/>
  <c r="BJ18" i="29"/>
  <c r="BR18" i="29"/>
  <c r="BQ18" i="29"/>
  <c r="BP18" i="29"/>
  <c r="BO18" i="29"/>
  <c r="BM18" i="29"/>
  <c r="BB18" i="29"/>
  <c r="P18" i="29"/>
  <c r="BA18" i="29"/>
  <c r="BH18" i="29"/>
  <c r="BG18" i="29"/>
  <c r="BF18" i="29"/>
  <c r="BC18" i="29"/>
  <c r="N18" i="29"/>
  <c r="AT18" i="29"/>
  <c r="BI18" i="29"/>
  <c r="V18" i="29"/>
  <c r="AS18" i="29"/>
  <c r="AZ18" i="29"/>
  <c r="AY18" i="29"/>
  <c r="AX18" i="29"/>
  <c r="AW18" i="29"/>
  <c r="AU18" i="29"/>
  <c r="AN18" i="29"/>
  <c r="AA18" i="29"/>
  <c r="Z18" i="29"/>
  <c r="F18" i="29"/>
  <c r="AD18" i="29"/>
  <c r="AK18" i="29"/>
  <c r="AR18" i="29"/>
  <c r="AQ18" i="29"/>
  <c r="AP18" i="29"/>
  <c r="AO18" i="29"/>
  <c r="AM18" i="29"/>
  <c r="H18" i="29"/>
  <c r="AB18" i="29"/>
  <c r="Y18" i="29"/>
  <c r="AV18" i="29"/>
  <c r="BK18" i="29"/>
  <c r="AP17" i="29"/>
  <c r="J17" i="29"/>
  <c r="AK17" i="29"/>
  <c r="AR17" i="29"/>
  <c r="AQ17" i="29"/>
  <c r="AX17" i="29"/>
  <c r="AC17" i="29"/>
  <c r="AG17" i="29"/>
  <c r="BG17" i="29"/>
  <c r="BJ17" i="29"/>
  <c r="O17" i="29"/>
  <c r="AI17" i="29"/>
  <c r="AH17" i="29"/>
  <c r="BE17" i="29"/>
  <c r="G17" i="29"/>
  <c r="U17" i="29"/>
  <c r="AB17" i="29"/>
  <c r="AA17" i="29"/>
  <c r="Y17" i="29"/>
  <c r="H17" i="29"/>
  <c r="AF17" i="29"/>
  <c r="BP17" i="29"/>
  <c r="BN17" i="29"/>
  <c r="BK17" i="29"/>
  <c r="BR17" i="29"/>
  <c r="M17" i="29"/>
  <c r="T17" i="29"/>
  <c r="S17" i="29"/>
  <c r="Q17" i="29"/>
  <c r="AV17" i="29"/>
  <c r="BD17" i="29"/>
  <c r="L17" i="29"/>
  <c r="Z17" i="29"/>
  <c r="BF17" i="29"/>
  <c r="AN17" i="29"/>
  <c r="BC17" i="29"/>
  <c r="BQ17" i="29"/>
  <c r="E17" i="29"/>
  <c r="K17" i="29"/>
  <c r="I17" i="29"/>
  <c r="AU17" i="29"/>
  <c r="BI17" i="29"/>
  <c r="BM17" i="29"/>
  <c r="F17" i="29"/>
  <c r="N17" i="29"/>
  <c r="AM17" i="29"/>
  <c r="AL17" i="29"/>
  <c r="BO17" i="29"/>
  <c r="BH17" i="29"/>
  <c r="BB17" i="29"/>
  <c r="BL17" i="29"/>
  <c r="R17" i="29"/>
  <c r="V17" i="29"/>
  <c r="AE17" i="29"/>
  <c r="AS17" i="29"/>
  <c r="AZ17" i="29"/>
  <c r="AY17" i="29"/>
  <c r="AW17" i="29"/>
  <c r="P17" i="29"/>
  <c r="AT17" i="29"/>
  <c r="W17" i="29"/>
  <c r="AO17" i="29"/>
  <c r="X17" i="29"/>
  <c r="AJ17" i="29"/>
  <c r="AD17" i="29"/>
  <c r="BA17" i="29"/>
  <c r="BE14" i="29"/>
  <c r="F14" i="29"/>
  <c r="BK14" i="29"/>
  <c r="BN14" i="29"/>
  <c r="BM14" i="29"/>
  <c r="BB14" i="29"/>
  <c r="AE14" i="29"/>
  <c r="V14" i="29"/>
  <c r="Y14" i="29"/>
  <c r="G14" i="29"/>
  <c r="BH14" i="29"/>
  <c r="BD14" i="29"/>
  <c r="BC14" i="29"/>
  <c r="AS14" i="29"/>
  <c r="O14" i="29"/>
  <c r="AZ14" i="29"/>
  <c r="Z14" i="29"/>
  <c r="BQ14" i="29"/>
  <c r="AX14" i="29"/>
  <c r="AU14" i="29"/>
  <c r="AT14" i="29"/>
  <c r="AJ14" i="29"/>
  <c r="BP14" i="29"/>
  <c r="AP14" i="29"/>
  <c r="W14" i="29"/>
  <c r="BA14" i="29"/>
  <c r="BO14" i="29"/>
  <c r="AO14" i="29"/>
  <c r="AK14" i="29"/>
  <c r="AA14" i="29"/>
  <c r="AL14" i="29"/>
  <c r="AV14" i="29"/>
  <c r="J14" i="29"/>
  <c r="Q14" i="29"/>
  <c r="R14" i="29"/>
  <c r="AR14" i="29"/>
  <c r="BG14" i="29"/>
  <c r="AF14" i="29"/>
  <c r="AC14" i="29"/>
  <c r="AB14" i="29"/>
  <c r="S14" i="29"/>
  <c r="AD14" i="29"/>
  <c r="AH14" i="29"/>
  <c r="AM14" i="29"/>
  <c r="AN14" i="29"/>
  <c r="I14" i="29"/>
  <c r="AY14" i="29"/>
  <c r="X14" i="29"/>
  <c r="U14" i="29"/>
  <c r="T14" i="29"/>
  <c r="K14" i="29"/>
  <c r="N14" i="29"/>
  <c r="BF14" i="29"/>
  <c r="BI14" i="29"/>
  <c r="BJ14" i="29"/>
  <c r="AI14" i="29"/>
  <c r="E14" i="29"/>
  <c r="AW14" i="29"/>
  <c r="AG14" i="29"/>
  <c r="AQ14" i="29"/>
  <c r="P14" i="29"/>
  <c r="M14" i="29"/>
  <c r="L14" i="29"/>
  <c r="BR14" i="29"/>
  <c r="H14" i="29"/>
  <c r="BL14" i="29"/>
  <c r="BH13" i="29"/>
  <c r="H13" i="29"/>
  <c r="AN13" i="29"/>
  <c r="AV13" i="29"/>
  <c r="AA13" i="29"/>
  <c r="BG13" i="29"/>
  <c r="BN13" i="29"/>
  <c r="BK13" i="29"/>
  <c r="BR13" i="29"/>
  <c r="F13" i="29"/>
  <c r="M13" i="29"/>
  <c r="AF13" i="29"/>
  <c r="AY13" i="29"/>
  <c r="T13" i="29"/>
  <c r="BF13" i="29"/>
  <c r="BC13" i="29"/>
  <c r="BJ13" i="29"/>
  <c r="BQ13" i="29"/>
  <c r="E13" i="29"/>
  <c r="P13" i="29"/>
  <c r="BP13" i="29"/>
  <c r="K13" i="29"/>
  <c r="AO13" i="29"/>
  <c r="AX13" i="29"/>
  <c r="AU13" i="29"/>
  <c r="BB13" i="29"/>
  <c r="BI13" i="29"/>
  <c r="BM13" i="29"/>
  <c r="I13" i="29"/>
  <c r="AI13" i="29"/>
  <c r="L13" i="29"/>
  <c r="AP13" i="29"/>
  <c r="AM13" i="29"/>
  <c r="AT13" i="29"/>
  <c r="BA13" i="29"/>
  <c r="AW13" i="29"/>
  <c r="AB13" i="29"/>
  <c r="BD13" i="29"/>
  <c r="AJ13" i="29"/>
  <c r="AH13" i="29"/>
  <c r="AE13" i="29"/>
  <c r="AL13" i="29"/>
  <c r="AS13" i="29"/>
  <c r="AG13" i="29"/>
  <c r="AZ13" i="29"/>
  <c r="BE13" i="29"/>
  <c r="Z13" i="29"/>
  <c r="W13" i="29"/>
  <c r="AD13" i="29"/>
  <c r="AK13" i="29"/>
  <c r="Q13" i="29"/>
  <c r="BO13" i="29"/>
  <c r="J13" i="29"/>
  <c r="G13" i="29"/>
  <c r="U13" i="29"/>
  <c r="AR13" i="29"/>
  <c r="S13" i="29"/>
  <c r="R13" i="29"/>
  <c r="O13" i="29"/>
  <c r="V13" i="29"/>
  <c r="AC13" i="29"/>
  <c r="BL13" i="29"/>
  <c r="N13" i="29"/>
  <c r="Y13" i="29"/>
  <c r="X13" i="29"/>
  <c r="AQ13" i="29"/>
  <c r="AC11" i="29"/>
  <c r="BC11" i="29"/>
  <c r="AL11" i="29"/>
  <c r="AQ11" i="29"/>
  <c r="AP11" i="29"/>
  <c r="U11" i="29"/>
  <c r="Y11" i="29"/>
  <c r="AB11" i="29"/>
  <c r="BM11" i="29"/>
  <c r="BD11" i="29"/>
  <c r="AN11" i="29"/>
  <c r="AD11" i="29"/>
  <c r="AI11" i="29"/>
  <c r="AH11" i="29"/>
  <c r="H11" i="29"/>
  <c r="AO11" i="29"/>
  <c r="AR11" i="29"/>
  <c r="V11" i="29"/>
  <c r="AA11" i="29"/>
  <c r="Z11" i="29"/>
  <c r="BE11" i="29"/>
  <c r="BI11" i="29"/>
  <c r="BK11" i="29"/>
  <c r="AV11" i="29"/>
  <c r="N11" i="29"/>
  <c r="S11" i="29"/>
  <c r="R11" i="29"/>
  <c r="AS11" i="29"/>
  <c r="BL11" i="29"/>
  <c r="Q11" i="29"/>
  <c r="AM11" i="29"/>
  <c r="M11" i="29"/>
  <c r="W11" i="29"/>
  <c r="BR11" i="29"/>
  <c r="F11" i="29"/>
  <c r="K11" i="29"/>
  <c r="J11" i="29"/>
  <c r="AF11" i="29"/>
  <c r="P11" i="29"/>
  <c r="AK11" i="29"/>
  <c r="BA11" i="29"/>
  <c r="E11" i="29"/>
  <c r="BJ11" i="29"/>
  <c r="BO11" i="29"/>
  <c r="BN11" i="29"/>
  <c r="BH11" i="29"/>
  <c r="T11" i="29"/>
  <c r="O11" i="29"/>
  <c r="AJ11" i="29"/>
  <c r="AW11" i="29"/>
  <c r="BB11" i="29"/>
  <c r="BG11" i="29"/>
  <c r="BF11" i="29"/>
  <c r="AU11" i="29"/>
  <c r="G11" i="29"/>
  <c r="AE11" i="29"/>
  <c r="AZ11" i="29"/>
  <c r="BQ11" i="29"/>
  <c r="X11" i="29"/>
  <c r="AT11" i="29"/>
  <c r="AY11" i="29"/>
  <c r="AX11" i="29"/>
  <c r="AG11" i="29"/>
  <c r="I11" i="29"/>
  <c r="L11" i="29"/>
  <c r="BP11" i="29"/>
  <c r="BQ6" i="29"/>
  <c r="AJ6" i="29"/>
  <c r="BN6" i="29"/>
  <c r="BM6" i="29"/>
  <c r="F6" i="29"/>
  <c r="V6" i="29"/>
  <c r="AX6" i="29"/>
  <c r="BI6" i="29"/>
  <c r="AE6" i="29"/>
  <c r="AT6" i="29"/>
  <c r="BF6" i="29"/>
  <c r="BE6" i="29"/>
  <c r="P6" i="29"/>
  <c r="AY6" i="29"/>
  <c r="AF6" i="29"/>
  <c r="AW6" i="29"/>
  <c r="H6" i="29"/>
  <c r="BK6" i="29"/>
  <c r="M6" i="29"/>
  <c r="BD6" i="29"/>
  <c r="AB6" i="29"/>
  <c r="W6" i="29"/>
  <c r="BP6" i="29"/>
  <c r="O6" i="29"/>
  <c r="AP6" i="29"/>
  <c r="AO6" i="29"/>
  <c r="AL6" i="29"/>
  <c r="T6" i="29"/>
  <c r="BB6" i="29"/>
  <c r="AD6" i="29"/>
  <c r="BL6" i="29"/>
  <c r="R6" i="29"/>
  <c r="AI6" i="29"/>
  <c r="AA6" i="29"/>
  <c r="AH6" i="29"/>
  <c r="AG6" i="29"/>
  <c r="AV6" i="29"/>
  <c r="N6" i="29"/>
  <c r="Q6" i="29"/>
  <c r="BR6" i="29"/>
  <c r="AZ6" i="29"/>
  <c r="AS6" i="29"/>
  <c r="AK6" i="29"/>
  <c r="Z6" i="29"/>
  <c r="Y6" i="29"/>
  <c r="BH6" i="29"/>
  <c r="G6" i="29"/>
  <c r="AN6" i="29"/>
  <c r="S6" i="29"/>
  <c r="BC6" i="29"/>
  <c r="AU6" i="29"/>
  <c r="BO6" i="29"/>
  <c r="X6" i="29"/>
  <c r="BG6" i="29"/>
  <c r="J6" i="29"/>
  <c r="I6" i="29"/>
  <c r="AC6" i="29"/>
  <c r="BJ6" i="29"/>
  <c r="K6" i="29"/>
  <c r="U6" i="29"/>
  <c r="L6" i="29"/>
  <c r="AM6" i="29"/>
  <c r="AQ6" i="29"/>
  <c r="BA6" i="29"/>
  <c r="E6" i="29"/>
  <c r="AR6" i="29"/>
  <c r="BR5" i="29"/>
  <c r="AK5" i="29"/>
  <c r="F5" i="29"/>
  <c r="T5" i="29"/>
  <c r="S5" i="29"/>
  <c r="AD5" i="29"/>
  <c r="BB5" i="29"/>
  <c r="BC5" i="29"/>
  <c r="AU5" i="29"/>
  <c r="L5" i="29"/>
  <c r="K5" i="29"/>
  <c r="M5" i="29"/>
  <c r="AG5" i="29"/>
  <c r="BE5" i="29"/>
  <c r="Z5" i="29"/>
  <c r="BP5" i="29"/>
  <c r="BO5" i="29"/>
  <c r="G5" i="29"/>
  <c r="AX5" i="29"/>
  <c r="U5" i="29"/>
  <c r="BM5" i="29"/>
  <c r="BQ5" i="29"/>
  <c r="AL5" i="29"/>
  <c r="BH5" i="29"/>
  <c r="BG5" i="29"/>
  <c r="Q5" i="29"/>
  <c r="BJ5" i="29"/>
  <c r="AE5" i="29"/>
  <c r="N5" i="29"/>
  <c r="AV5" i="29"/>
  <c r="AZ5" i="29"/>
  <c r="AY5" i="29"/>
  <c r="AC5" i="29"/>
  <c r="AO5" i="29"/>
  <c r="J5" i="29"/>
  <c r="X5" i="29"/>
  <c r="AH5" i="29"/>
  <c r="E5" i="29"/>
  <c r="BF5" i="29"/>
  <c r="AR5" i="29"/>
  <c r="AQ5" i="29"/>
  <c r="AM5" i="29"/>
  <c r="BA5" i="29"/>
  <c r="V5" i="29"/>
  <c r="O5" i="29"/>
  <c r="AJ5" i="29"/>
  <c r="AI5" i="29"/>
  <c r="AW5" i="29"/>
  <c r="H5" i="29"/>
  <c r="BK5" i="29"/>
  <c r="AF5" i="29"/>
  <c r="AT5" i="29"/>
  <c r="BN5" i="29"/>
  <c r="P5" i="29"/>
  <c r="AN5" i="29"/>
  <c r="I5" i="29"/>
  <c r="Y5" i="29"/>
  <c r="AB5" i="29"/>
  <c r="AA5" i="29"/>
  <c r="BI5" i="29"/>
  <c r="R5" i="29"/>
  <c r="AP5" i="29"/>
  <c r="W5" i="29"/>
  <c r="BD5" i="29"/>
  <c r="AS5" i="29"/>
  <c r="BL5" i="29"/>
  <c r="AH16" i="29"/>
  <c r="Q16" i="29"/>
  <c r="O16" i="29"/>
  <c r="V16" i="29"/>
  <c r="AA16" i="29"/>
  <c r="AP16" i="29"/>
  <c r="BA16" i="29"/>
  <c r="BP16" i="29"/>
  <c r="M16" i="29"/>
  <c r="I16" i="29"/>
  <c r="G16" i="29"/>
  <c r="N16" i="29"/>
  <c r="S16" i="29"/>
  <c r="Z16" i="29"/>
  <c r="AK16" i="29"/>
  <c r="AR16" i="29"/>
  <c r="L16" i="29"/>
  <c r="BN16" i="29"/>
  <c r="BM16" i="29"/>
  <c r="BK16" i="29"/>
  <c r="BR16" i="29"/>
  <c r="F16" i="29"/>
  <c r="K16" i="29"/>
  <c r="J16" i="29"/>
  <c r="U16" i="29"/>
  <c r="AX16" i="29"/>
  <c r="BE16" i="29"/>
  <c r="BC16" i="29"/>
  <c r="BJ16" i="29"/>
  <c r="BO16" i="29"/>
  <c r="BL16" i="29"/>
  <c r="BD16" i="29"/>
  <c r="E16" i="29"/>
  <c r="R16" i="29"/>
  <c r="AW16" i="29"/>
  <c r="AU16" i="29"/>
  <c r="BB16" i="29"/>
  <c r="BG16" i="29"/>
  <c r="AV16" i="29"/>
  <c r="AN16" i="29"/>
  <c r="BI16" i="29"/>
  <c r="AJ16" i="29"/>
  <c r="AO16" i="29"/>
  <c r="AM16" i="29"/>
  <c r="AT16" i="29"/>
  <c r="AY16" i="29"/>
  <c r="AF16" i="29"/>
  <c r="X16" i="29"/>
  <c r="AC16" i="29"/>
  <c r="AS16" i="29"/>
  <c r="T16" i="29"/>
  <c r="AG16" i="29"/>
  <c r="AE16" i="29"/>
  <c r="AL16" i="29"/>
  <c r="AQ16" i="29"/>
  <c r="P16" i="29"/>
  <c r="H16" i="29"/>
  <c r="BH16" i="29"/>
  <c r="AZ16" i="29"/>
  <c r="Y16" i="29"/>
  <c r="W16" i="29"/>
  <c r="AD16" i="29"/>
  <c r="AI16" i="29"/>
  <c r="BF16" i="29"/>
  <c r="BQ16" i="29"/>
  <c r="AB16" i="29"/>
  <c r="AA15" i="29"/>
  <c r="Y15" i="29"/>
  <c r="X15" i="29"/>
  <c r="M15" i="29"/>
  <c r="AR15" i="29"/>
  <c r="AM15" i="29"/>
  <c r="G15" i="29"/>
  <c r="V15" i="29"/>
  <c r="S15" i="29"/>
  <c r="Q15" i="29"/>
  <c r="BQ15" i="29"/>
  <c r="E15" i="29"/>
  <c r="AB15" i="29"/>
  <c r="W15" i="29"/>
  <c r="BR15" i="29"/>
  <c r="K15" i="29"/>
  <c r="I15" i="29"/>
  <c r="BI15" i="29"/>
  <c r="BN15" i="29"/>
  <c r="N15" i="29"/>
  <c r="J15" i="29"/>
  <c r="T15" i="29"/>
  <c r="BO15" i="29"/>
  <c r="BM15" i="29"/>
  <c r="BL15" i="29"/>
  <c r="BA15" i="29"/>
  <c r="AX15" i="29"/>
  <c r="BF15" i="29"/>
  <c r="BK15" i="29"/>
  <c r="P15" i="29"/>
  <c r="BP15" i="29"/>
  <c r="AL15" i="29"/>
  <c r="BG15" i="29"/>
  <c r="BE15" i="29"/>
  <c r="BD15" i="29"/>
  <c r="AS15" i="29"/>
  <c r="AH15" i="29"/>
  <c r="AP15" i="29"/>
  <c r="AE15" i="29"/>
  <c r="BB15" i="29"/>
  <c r="AT15" i="29"/>
  <c r="AY15" i="29"/>
  <c r="AW15" i="29"/>
  <c r="AV15" i="29"/>
  <c r="AK15" i="29"/>
  <c r="R15" i="29"/>
  <c r="Z15" i="29"/>
  <c r="BJ15" i="29"/>
  <c r="AQ15" i="29"/>
  <c r="AO15" i="29"/>
  <c r="AN15" i="29"/>
  <c r="AC15" i="29"/>
  <c r="F15" i="29"/>
  <c r="L15" i="29"/>
  <c r="AD15" i="29"/>
  <c r="O15" i="29"/>
  <c r="AJ15" i="29"/>
  <c r="AI15" i="29"/>
  <c r="AG15" i="29"/>
  <c r="AF15" i="29"/>
  <c r="U15" i="29"/>
  <c r="BH15" i="29"/>
  <c r="BC15" i="29"/>
  <c r="AZ15" i="29"/>
  <c r="H15" i="29"/>
  <c r="AU15" i="29"/>
  <c r="BA12" i="29"/>
  <c r="BQ12" i="29"/>
  <c r="BP12" i="29"/>
  <c r="BM12" i="29"/>
  <c r="BL12" i="29"/>
  <c r="BK12" i="29"/>
  <c r="AI12" i="29"/>
  <c r="BF12" i="29"/>
  <c r="BG12" i="29"/>
  <c r="AP12" i="29"/>
  <c r="V12" i="29"/>
  <c r="AA12" i="29"/>
  <c r="AQ12" i="29"/>
  <c r="AT12" i="29"/>
  <c r="BH12" i="29"/>
  <c r="BE12" i="29"/>
  <c r="BD12" i="29"/>
  <c r="BC12" i="29"/>
  <c r="S12" i="29"/>
  <c r="BI12" i="29"/>
  <c r="I12" i="29"/>
  <c r="H12" i="29"/>
  <c r="E12" i="29"/>
  <c r="AZ12" i="29"/>
  <c r="AW12" i="29"/>
  <c r="AV12" i="29"/>
  <c r="AU12" i="29"/>
  <c r="F12" i="29"/>
  <c r="BJ12" i="29"/>
  <c r="BR12" i="29"/>
  <c r="L12" i="29"/>
  <c r="AY12" i="29"/>
  <c r="AR12" i="29"/>
  <c r="AO12" i="29"/>
  <c r="AN12" i="29"/>
  <c r="AM12" i="29"/>
  <c r="BN12" i="29"/>
  <c r="M12" i="29"/>
  <c r="G12" i="29"/>
  <c r="K12" i="29"/>
  <c r="AJ12" i="29"/>
  <c r="AG12" i="29"/>
  <c r="AF12" i="29"/>
  <c r="AE12" i="29"/>
  <c r="AX12" i="29"/>
  <c r="AD12" i="29"/>
  <c r="AB12" i="29"/>
  <c r="Y12" i="29"/>
  <c r="W12" i="29"/>
  <c r="BB12" i="29"/>
  <c r="AL12" i="29"/>
  <c r="J12" i="29"/>
  <c r="Z12" i="29"/>
  <c r="AS12" i="29"/>
  <c r="AC12" i="29"/>
  <c r="X12" i="29"/>
  <c r="AH12" i="29"/>
  <c r="T12" i="29"/>
  <c r="Q12" i="29"/>
  <c r="P12" i="29"/>
  <c r="BO12" i="29"/>
  <c r="R12" i="29"/>
  <c r="N12" i="29"/>
  <c r="O12" i="29"/>
  <c r="AK12" i="29"/>
  <c r="U12" i="29"/>
  <c r="BL22" i="29"/>
  <c r="BK22" i="29"/>
  <c r="BP22" i="29"/>
  <c r="BG22" i="29"/>
  <c r="AG22" i="29"/>
  <c r="E22" i="29"/>
  <c r="AO22" i="29"/>
  <c r="BI22" i="29"/>
  <c r="AU22" i="29"/>
  <c r="AI22" i="29"/>
  <c r="BD22" i="29"/>
  <c r="BC22" i="29"/>
  <c r="BH22" i="29"/>
  <c r="AT22" i="29"/>
  <c r="BO22" i="29"/>
  <c r="AW22" i="29"/>
  <c r="AV22" i="29"/>
  <c r="F22" i="29"/>
  <c r="BB22" i="29"/>
  <c r="AN22" i="29"/>
  <c r="AM22" i="29"/>
  <c r="AR22" i="29"/>
  <c r="U22" i="29"/>
  <c r="BQ22" i="29"/>
  <c r="AP22" i="29"/>
  <c r="BM22" i="29"/>
  <c r="V22" i="29"/>
  <c r="AF22" i="29"/>
  <c r="AE22" i="29"/>
  <c r="AJ22" i="29"/>
  <c r="I22" i="29"/>
  <c r="BE22" i="29"/>
  <c r="AC22" i="29"/>
  <c r="AY22" i="29"/>
  <c r="J22" i="29"/>
  <c r="AZ22" i="29"/>
  <c r="N22" i="29"/>
  <c r="X22" i="29"/>
  <c r="W22" i="29"/>
  <c r="AB22" i="29"/>
  <c r="BR22" i="29"/>
  <c r="AQ22" i="29"/>
  <c r="Q22" i="29"/>
  <c r="AL22" i="29"/>
  <c r="AK22" i="29"/>
  <c r="P22" i="29"/>
  <c r="O22" i="29"/>
  <c r="T22" i="29"/>
  <c r="BF22" i="29"/>
  <c r="AD22" i="29"/>
  <c r="BN22" i="29"/>
  <c r="Z22" i="29"/>
  <c r="Y22" i="29"/>
  <c r="AX22" i="29"/>
  <c r="BJ22" i="29"/>
  <c r="AA22" i="29"/>
  <c r="AH22" i="29"/>
  <c r="H22" i="29"/>
  <c r="G22" i="29"/>
  <c r="L22" i="29"/>
  <c r="AS22" i="29"/>
  <c r="R22" i="29"/>
  <c r="BA22" i="29"/>
  <c r="M22" i="29"/>
  <c r="K22" i="29"/>
  <c r="S22" i="29"/>
  <c r="AT23" i="29"/>
  <c r="BA23" i="29"/>
  <c r="BF23" i="29"/>
  <c r="AR23" i="29"/>
  <c r="Q23" i="29"/>
  <c r="AN23" i="29"/>
  <c r="BK23" i="29"/>
  <c r="T23" i="29"/>
  <c r="BN23" i="29"/>
  <c r="AL23" i="29"/>
  <c r="AS23" i="29"/>
  <c r="AX23" i="29"/>
  <c r="AF23" i="29"/>
  <c r="BO23" i="29"/>
  <c r="AA23" i="29"/>
  <c r="AW23" i="29"/>
  <c r="H23" i="29"/>
  <c r="BI23" i="29"/>
  <c r="AD23" i="29"/>
  <c r="AK23" i="29"/>
  <c r="AP23" i="29"/>
  <c r="S23" i="29"/>
  <c r="BC23" i="29"/>
  <c r="O23" i="29"/>
  <c r="AJ23" i="29"/>
  <c r="AI23" i="29"/>
  <c r="BH23" i="29"/>
  <c r="L23" i="29"/>
  <c r="V23" i="29"/>
  <c r="AC23" i="29"/>
  <c r="AH23" i="29"/>
  <c r="G23" i="29"/>
  <c r="AO23" i="29"/>
  <c r="BL23" i="29"/>
  <c r="X23" i="29"/>
  <c r="W23" i="29"/>
  <c r="BE23" i="29"/>
  <c r="N23" i="29"/>
  <c r="U23" i="29"/>
  <c r="Z23" i="29"/>
  <c r="BP23" i="29"/>
  <c r="AB23" i="29"/>
  <c r="AY23" i="29"/>
  <c r="K23" i="29"/>
  <c r="I23" i="29"/>
  <c r="AZ23" i="29"/>
  <c r="BR23" i="29"/>
  <c r="F23" i="29"/>
  <c r="M23" i="29"/>
  <c r="R23" i="29"/>
  <c r="BD23" i="29"/>
  <c r="P23" i="29"/>
  <c r="AM23" i="29"/>
  <c r="BG23" i="29"/>
  <c r="AV23" i="29"/>
  <c r="AE23" i="29"/>
  <c r="BJ23" i="29"/>
  <c r="BQ23" i="29"/>
  <c r="E23" i="29"/>
  <c r="J23" i="29"/>
  <c r="AQ23" i="29"/>
  <c r="BM23" i="29"/>
  <c r="Y23" i="29"/>
  <c r="AU23" i="29"/>
  <c r="BB23" i="29"/>
  <c r="AG23" i="29"/>
  <c r="BL26" i="29"/>
  <c r="BK26" i="29"/>
  <c r="BP26" i="29"/>
  <c r="BM26" i="29"/>
  <c r="Y26" i="29"/>
  <c r="AT26" i="29"/>
  <c r="S26" i="29"/>
  <c r="BN26" i="29"/>
  <c r="BO26" i="29"/>
  <c r="BJ26" i="29"/>
  <c r="O26" i="29"/>
  <c r="AS26" i="29"/>
  <c r="BD26" i="29"/>
  <c r="BC26" i="29"/>
  <c r="BH26" i="29"/>
  <c r="AY26" i="29"/>
  <c r="K26" i="29"/>
  <c r="AH26" i="29"/>
  <c r="F26" i="29"/>
  <c r="BA26" i="29"/>
  <c r="AB26" i="29"/>
  <c r="T26" i="29"/>
  <c r="R26" i="29"/>
  <c r="AV26" i="29"/>
  <c r="AU26" i="29"/>
  <c r="AZ26" i="29"/>
  <c r="AL26" i="29"/>
  <c r="BI26" i="29"/>
  <c r="U26" i="29"/>
  <c r="BQ26" i="29"/>
  <c r="AO26" i="29"/>
  <c r="W26" i="29"/>
  <c r="V26" i="29"/>
  <c r="AD26" i="29"/>
  <c r="P26" i="29"/>
  <c r="AN26" i="29"/>
  <c r="AM26" i="29"/>
  <c r="AR26" i="29"/>
  <c r="Z26" i="29"/>
  <c r="AW26" i="29"/>
  <c r="I26" i="29"/>
  <c r="BE26" i="29"/>
  <c r="AA26" i="29"/>
  <c r="X26" i="29"/>
  <c r="BF26" i="29"/>
  <c r="AF26" i="29"/>
  <c r="AE26" i="29"/>
  <c r="AJ26" i="29"/>
  <c r="M26" i="29"/>
  <c r="AI26" i="29"/>
  <c r="BR26" i="29"/>
  <c r="AQ26" i="29"/>
  <c r="N26" i="29"/>
  <c r="AP26" i="29"/>
  <c r="AX26" i="29"/>
  <c r="AC26" i="29"/>
  <c r="H26" i="29"/>
  <c r="G26" i="29"/>
  <c r="L26" i="29"/>
  <c r="AK26" i="29"/>
  <c r="BG26" i="29"/>
  <c r="AG26" i="29"/>
  <c r="E26" i="29"/>
  <c r="Q26" i="29"/>
  <c r="BB26" i="29"/>
  <c r="J26" i="29"/>
  <c r="BQ25" i="29"/>
  <c r="L25" i="29"/>
  <c r="AM25" i="29"/>
  <c r="BF25" i="29"/>
  <c r="BE25" i="29"/>
  <c r="BJ25" i="29"/>
  <c r="BO25" i="29"/>
  <c r="AA25" i="29"/>
  <c r="AV25" i="29"/>
  <c r="H25" i="29"/>
  <c r="AQ25" i="29"/>
  <c r="AH25" i="29"/>
  <c r="AB25" i="29"/>
  <c r="K25" i="29"/>
  <c r="BM25" i="29"/>
  <c r="U25" i="29"/>
  <c r="AX25" i="29"/>
  <c r="AW25" i="29"/>
  <c r="BB25" i="29"/>
  <c r="BA25" i="29"/>
  <c r="M25" i="29"/>
  <c r="AJ25" i="29"/>
  <c r="BG25" i="29"/>
  <c r="AC25" i="29"/>
  <c r="AL25" i="29"/>
  <c r="AY25" i="29"/>
  <c r="BD25" i="29"/>
  <c r="AP25" i="29"/>
  <c r="AO25" i="29"/>
  <c r="AT25" i="29"/>
  <c r="AN25" i="29"/>
  <c r="BK25" i="29"/>
  <c r="W25" i="29"/>
  <c r="AS25" i="29"/>
  <c r="P25" i="29"/>
  <c r="AG25" i="29"/>
  <c r="AR25" i="29"/>
  <c r="BC25" i="29"/>
  <c r="AF25" i="29"/>
  <c r="F25" i="29"/>
  <c r="Z25" i="29"/>
  <c r="Y25" i="29"/>
  <c r="AD25" i="29"/>
  <c r="O25" i="29"/>
  <c r="AK25" i="29"/>
  <c r="BH25" i="29"/>
  <c r="T25" i="29"/>
  <c r="E25" i="29"/>
  <c r="J25" i="29"/>
  <c r="I25" i="29"/>
  <c r="AZ25" i="29"/>
  <c r="BP25" i="29"/>
  <c r="BN25" i="29"/>
  <c r="BI25" i="29"/>
  <c r="R25" i="29"/>
  <c r="Q25" i="29"/>
  <c r="V25" i="29"/>
  <c r="BL25" i="29"/>
  <c r="X25" i="29"/>
  <c r="AU25" i="29"/>
  <c r="G25" i="29"/>
  <c r="AE25" i="29"/>
  <c r="N25" i="29"/>
  <c r="AI25" i="29"/>
  <c r="S25" i="29"/>
  <c r="BR25" i="29"/>
  <c r="BN21" i="29"/>
  <c r="BF21" i="29"/>
  <c r="AX21" i="29"/>
  <c r="AP21" i="29"/>
  <c r="AH21" i="29"/>
  <c r="Z21" i="29"/>
  <c r="R21" i="29"/>
  <c r="J21" i="29"/>
  <c r="BM21" i="29"/>
  <c r="BE21" i="29"/>
  <c r="AW21" i="29"/>
  <c r="AO21" i="29"/>
  <c r="AG21" i="29"/>
  <c r="BR21" i="29"/>
  <c r="BJ21" i="29"/>
  <c r="BB21" i="29"/>
  <c r="AT21" i="29"/>
  <c r="AL21" i="29"/>
  <c r="AD21" i="29"/>
  <c r="V21" i="29"/>
  <c r="N21" i="29"/>
  <c r="F21" i="29"/>
  <c r="BI21" i="29"/>
  <c r="AV21" i="29"/>
  <c r="BH21" i="29"/>
  <c r="AU21" i="29"/>
  <c r="AI21" i="29"/>
  <c r="W21" i="29"/>
  <c r="L21" i="29"/>
  <c r="BG21" i="29"/>
  <c r="AS21" i="29"/>
  <c r="AF21" i="29"/>
  <c r="U21" i="29"/>
  <c r="K21" i="29"/>
  <c r="BQ21" i="29"/>
  <c r="BD21" i="29"/>
  <c r="AR21" i="29"/>
  <c r="AE21" i="29"/>
  <c r="T21" i="29"/>
  <c r="I21" i="29"/>
  <c r="BP21" i="29"/>
  <c r="BC21" i="29"/>
  <c r="AQ21" i="29"/>
  <c r="AC21" i="29"/>
  <c r="S21" i="29"/>
  <c r="H21" i="29"/>
  <c r="BO21" i="29"/>
  <c r="BA21" i="29"/>
  <c r="AN21" i="29"/>
  <c r="AB21" i="29"/>
  <c r="Q21" i="29"/>
  <c r="G21" i="29"/>
  <c r="BK21" i="29"/>
  <c r="AY21" i="29"/>
  <c r="AK21" i="29"/>
  <c r="Y21" i="29"/>
  <c r="O21" i="29"/>
  <c r="X21" i="29"/>
  <c r="BL21" i="29"/>
  <c r="E21" i="29"/>
  <c r="AZ21" i="29"/>
  <c r="AM21" i="29"/>
  <c r="AJ21" i="29"/>
  <c r="AA21" i="29"/>
  <c r="P21" i="29"/>
  <c r="M21" i="29"/>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3" i="22"/>
  <c r="G12" i="22"/>
  <c r="G11" i="22"/>
  <c r="G10" i="22"/>
  <c r="G9" i="22"/>
  <c r="G8" i="22"/>
  <c r="M37" i="17"/>
  <c r="M36" i="17"/>
  <c r="M35" i="17"/>
  <c r="M34" i="17"/>
  <c r="M33" i="17"/>
  <c r="M32" i="17"/>
  <c r="M31" i="17"/>
  <c r="M30" i="17"/>
  <c r="M29" i="17"/>
  <c r="M28" i="17"/>
  <c r="M27" i="17"/>
  <c r="M26" i="17"/>
  <c r="M25" i="17"/>
  <c r="M24" i="17"/>
  <c r="M23" i="17"/>
  <c r="M22" i="17"/>
  <c r="M21" i="17"/>
  <c r="M20" i="17"/>
  <c r="M19" i="17"/>
  <c r="M18" i="17"/>
  <c r="M17" i="17"/>
  <c r="M16" i="17"/>
  <c r="M15" i="17"/>
  <c r="M14" i="17"/>
  <c r="S16" i="19"/>
  <c r="R16" i="19"/>
  <c r="Q16" i="19"/>
  <c r="P16" i="19"/>
  <c r="S15" i="19"/>
  <c r="R15" i="19"/>
  <c r="Q15" i="19"/>
  <c r="P15" i="19"/>
  <c r="S14" i="19"/>
  <c r="R14" i="19"/>
  <c r="Q14" i="19"/>
  <c r="P14" i="19"/>
  <c r="S13" i="19"/>
  <c r="R13" i="19"/>
  <c r="Q13" i="19"/>
  <c r="P13" i="19"/>
  <c r="S12" i="19"/>
  <c r="R12" i="19"/>
  <c r="Q12" i="19"/>
  <c r="P12" i="19"/>
  <c r="S11" i="19"/>
  <c r="R11" i="19"/>
  <c r="Q11" i="19"/>
  <c r="P11" i="19"/>
  <c r="S10" i="19"/>
  <c r="R10" i="19"/>
  <c r="Q10" i="19"/>
  <c r="P10" i="19"/>
  <c r="S9" i="19"/>
  <c r="R9" i="19"/>
  <c r="Q9" i="19"/>
  <c r="P9" i="19"/>
  <c r="S8" i="19"/>
  <c r="R8" i="19"/>
  <c r="Q8" i="19"/>
  <c r="P8" i="19"/>
  <c r="S7" i="19"/>
  <c r="R7" i="19"/>
  <c r="Q7" i="19"/>
  <c r="P7" i="19"/>
  <c r="D19" i="29"/>
  <c r="D18" i="29"/>
  <c r="D17" i="29"/>
  <c r="D14" i="29"/>
  <c r="D13" i="29"/>
  <c r="D11" i="29"/>
  <c r="D6" i="29"/>
  <c r="D5" i="29"/>
  <c r="N29" i="29"/>
  <c r="N28" i="29"/>
  <c r="E18" i="9"/>
  <c r="H18" i="9"/>
  <c r="D16" i="29"/>
  <c r="D15" i="29"/>
  <c r="D12" i="29"/>
  <c r="D22" i="29"/>
  <c r="AZ29" i="29"/>
  <c r="AZ28" i="29"/>
  <c r="E56" i="9"/>
  <c r="H56" i="9"/>
  <c r="X29" i="29"/>
  <c r="X28" i="29"/>
  <c r="E28" i="9"/>
  <c r="H28" i="9"/>
  <c r="BC29" i="29"/>
  <c r="BC28" i="29"/>
  <c r="E59" i="9"/>
  <c r="H59" i="9"/>
  <c r="K29" i="29"/>
  <c r="K28" i="29"/>
  <c r="E15" i="9"/>
  <c r="H15" i="9"/>
  <c r="AU29" i="29"/>
  <c r="AU28" i="29"/>
  <c r="E51" i="9"/>
  <c r="H51" i="9"/>
  <c r="BF29" i="29"/>
  <c r="BF28" i="29"/>
  <c r="E62" i="9"/>
  <c r="H62" i="9"/>
  <c r="AS29" i="29"/>
  <c r="AS28" i="29"/>
  <c r="E49" i="9"/>
  <c r="H49" i="9"/>
  <c r="AY29" i="29"/>
  <c r="AY28" i="29"/>
  <c r="E55" i="9"/>
  <c r="H55" i="9"/>
  <c r="H29" i="29"/>
  <c r="H28" i="29"/>
  <c r="E12" i="9"/>
  <c r="H12" i="9"/>
  <c r="BG29" i="29"/>
  <c r="BG28" i="29"/>
  <c r="E63" i="9"/>
  <c r="H63" i="9"/>
  <c r="BD29" i="29"/>
  <c r="BD28" i="29"/>
  <c r="E60" i="9"/>
  <c r="H60" i="9"/>
  <c r="P29" i="29"/>
  <c r="P28" i="29"/>
  <c r="E20" i="9"/>
  <c r="H20" i="9"/>
  <c r="AL29" i="29"/>
  <c r="AL28" i="29"/>
  <c r="E42" i="9"/>
  <c r="H42" i="9"/>
  <c r="F29" i="29"/>
  <c r="F28" i="29"/>
  <c r="E10" i="9"/>
  <c r="H10" i="9"/>
  <c r="AG29" i="29"/>
  <c r="AG28" i="29"/>
  <c r="E37" i="9"/>
  <c r="H37" i="9"/>
  <c r="AH29" i="29"/>
  <c r="AH28" i="29"/>
  <c r="E38" i="9"/>
  <c r="H38" i="9"/>
  <c r="D23" i="29"/>
  <c r="W29" i="29"/>
  <c r="W28" i="29"/>
  <c r="E27" i="9"/>
  <c r="H27" i="9"/>
  <c r="AM29" i="29"/>
  <c r="AM28" i="29"/>
  <c r="E43" i="9"/>
  <c r="H43" i="9"/>
  <c r="G29" i="29"/>
  <c r="G28" i="29"/>
  <c r="E11" i="9"/>
  <c r="H11" i="9"/>
  <c r="AO29" i="29"/>
  <c r="AO28" i="29"/>
  <c r="E45" i="9"/>
  <c r="H45" i="9"/>
  <c r="M29" i="29"/>
  <c r="M28" i="29"/>
  <c r="E17" i="9"/>
  <c r="H17" i="9"/>
  <c r="BE29" i="29"/>
  <c r="BE28" i="29"/>
  <c r="E61" i="9"/>
  <c r="H61" i="9"/>
  <c r="BH29" i="29"/>
  <c r="BH28" i="29"/>
  <c r="E64" i="9"/>
  <c r="H64" i="9"/>
  <c r="BN29" i="29"/>
  <c r="BN28" i="29"/>
  <c r="E70" i="9"/>
  <c r="H70" i="9"/>
  <c r="AB29" i="29"/>
  <c r="AB28" i="29"/>
  <c r="E32" i="9"/>
  <c r="H32" i="9"/>
  <c r="AK29" i="29"/>
  <c r="AK28" i="29"/>
  <c r="E41" i="9"/>
  <c r="H41" i="9"/>
  <c r="AE29" i="29"/>
  <c r="AE28" i="29"/>
  <c r="E35" i="9"/>
  <c r="H35" i="9"/>
  <c r="Z29" i="29"/>
  <c r="Z28" i="29"/>
  <c r="E30" i="9"/>
  <c r="H30" i="9"/>
  <c r="S29" i="29"/>
  <c r="S28" i="29"/>
  <c r="E23" i="9"/>
  <c r="H23" i="9"/>
  <c r="AR29" i="29"/>
  <c r="AR28" i="29"/>
  <c r="E48" i="9"/>
  <c r="H48" i="9"/>
  <c r="V29" i="29"/>
  <c r="V28" i="29"/>
  <c r="E26" i="9"/>
  <c r="H26" i="9"/>
  <c r="AP29" i="29"/>
  <c r="AP28" i="29"/>
  <c r="E46" i="9"/>
  <c r="H46" i="9"/>
  <c r="BL29" i="29"/>
  <c r="BL28" i="29"/>
  <c r="E68" i="9"/>
  <c r="H68" i="9"/>
  <c r="AQ29" i="29"/>
  <c r="AQ28" i="29"/>
  <c r="E47" i="9"/>
  <c r="H47" i="9"/>
  <c r="BQ29" i="29"/>
  <c r="BQ28" i="29"/>
  <c r="E73" i="9"/>
  <c r="H73" i="9"/>
  <c r="D26" i="29"/>
  <c r="O29" i="29"/>
  <c r="O28" i="29"/>
  <c r="E19" i="9"/>
  <c r="H19" i="9"/>
  <c r="Y29" i="29"/>
  <c r="Y28" i="29"/>
  <c r="E29" i="9"/>
  <c r="H29" i="9"/>
  <c r="BA29" i="29"/>
  <c r="BA28" i="29"/>
  <c r="E57" i="9"/>
  <c r="H57" i="9"/>
  <c r="AV29" i="29"/>
  <c r="AV28" i="29"/>
  <c r="E52" i="9"/>
  <c r="H52" i="9"/>
  <c r="BB29" i="29"/>
  <c r="BB28" i="29"/>
  <c r="E58" i="9"/>
  <c r="H58" i="9"/>
  <c r="J29" i="29"/>
  <c r="J28" i="29"/>
  <c r="E14" i="9"/>
  <c r="H14" i="9"/>
  <c r="BP29" i="29"/>
  <c r="BP28" i="29"/>
  <c r="E72" i="9"/>
  <c r="H72" i="9"/>
  <c r="AT29" i="29"/>
  <c r="AT28" i="29"/>
  <c r="E50" i="9"/>
  <c r="H50" i="9"/>
  <c r="AJ29" i="29"/>
  <c r="AJ28" i="29"/>
  <c r="E40" i="9"/>
  <c r="H40" i="9"/>
  <c r="BI29" i="29"/>
  <c r="BI28" i="29"/>
  <c r="E65" i="9"/>
  <c r="H65" i="9"/>
  <c r="BJ29" i="29"/>
  <c r="BJ28" i="29"/>
  <c r="E66" i="9"/>
  <c r="H66" i="9"/>
  <c r="BK29" i="29"/>
  <c r="BK28" i="29"/>
  <c r="E67" i="9"/>
  <c r="H67" i="9"/>
  <c r="AC29" i="29"/>
  <c r="AC28" i="29"/>
  <c r="E33" i="9"/>
  <c r="H33" i="9"/>
  <c r="E29" i="29"/>
  <c r="E28" i="29"/>
  <c r="E9" i="9"/>
  <c r="H9" i="9"/>
  <c r="Q29" i="29"/>
  <c r="Q28" i="29"/>
  <c r="E21" i="9"/>
  <c r="H21" i="9"/>
  <c r="AI29" i="29"/>
  <c r="AI28" i="29"/>
  <c r="E39" i="9"/>
  <c r="H39" i="9"/>
  <c r="AN29" i="29"/>
  <c r="AN28" i="29"/>
  <c r="E44" i="9"/>
  <c r="H44" i="9"/>
  <c r="U29" i="29"/>
  <c r="U28" i="29"/>
  <c r="E25" i="9"/>
  <c r="H25" i="9"/>
  <c r="BM29" i="29"/>
  <c r="BM28" i="29"/>
  <c r="E69" i="9"/>
  <c r="H69" i="9"/>
  <c r="AA29" i="29"/>
  <c r="AA28" i="29"/>
  <c r="E31" i="9"/>
  <c r="H31" i="9"/>
  <c r="AF29" i="29"/>
  <c r="AF28" i="29"/>
  <c r="E36" i="9"/>
  <c r="H36" i="9"/>
  <c r="BO29" i="29"/>
  <c r="BO28" i="29"/>
  <c r="E71" i="9"/>
  <c r="H71" i="9"/>
  <c r="T29" i="29"/>
  <c r="T28" i="29"/>
  <c r="E24" i="9"/>
  <c r="H24" i="9"/>
  <c r="R29" i="29"/>
  <c r="R28" i="29"/>
  <c r="E22" i="9"/>
  <c r="H22" i="9"/>
  <c r="BR29" i="29"/>
  <c r="BR28" i="29"/>
  <c r="E74" i="9"/>
  <c r="H74" i="9"/>
  <c r="D25" i="29"/>
  <c r="L29" i="29"/>
  <c r="L28" i="29"/>
  <c r="E16" i="9"/>
  <c r="H16" i="9"/>
  <c r="AD29" i="29"/>
  <c r="AD28" i="29"/>
  <c r="E34" i="9"/>
  <c r="H34" i="9"/>
  <c r="AW29" i="29"/>
  <c r="AW28" i="29"/>
  <c r="E53" i="9"/>
  <c r="H53" i="9"/>
  <c r="AX29" i="29"/>
  <c r="AX28" i="29"/>
  <c r="E54" i="9"/>
  <c r="H54" i="9"/>
  <c r="D21" i="29"/>
  <c r="I29" i="29"/>
  <c r="I28" i="29"/>
  <c r="E13" i="9"/>
  <c r="H13" i="9"/>
  <c r="B18" i="26"/>
  <c r="B17" i="26"/>
  <c r="B16" i="26"/>
  <c r="B15" i="26"/>
  <c r="B14" i="26"/>
  <c r="B13" i="26"/>
  <c r="B12" i="26"/>
  <c r="B11" i="26"/>
  <c r="B10" i="26"/>
  <c r="B9" i="26"/>
  <c r="B8" i="26"/>
  <c r="B7" i="26"/>
  <c r="B6" i="26"/>
  <c r="B5" i="26"/>
  <c r="B4" i="26"/>
  <c r="G8" i="24"/>
  <c r="G7" i="24"/>
  <c r="G29" i="24"/>
  <c r="H39" i="17"/>
  <c r="H40" i="17"/>
  <c r="L44" i="17"/>
  <c r="G39" i="17"/>
  <c r="G40" i="17"/>
  <c r="L43" i="17"/>
  <c r="F39" i="17"/>
  <c r="F40" i="17"/>
  <c r="L42" i="17"/>
  <c r="J37" i="17"/>
  <c r="I37" i="17"/>
  <c r="J36" i="17"/>
  <c r="I36" i="17"/>
  <c r="J35" i="17"/>
  <c r="I35" i="17"/>
  <c r="J34" i="17"/>
  <c r="I34" i="17"/>
  <c r="J33" i="17"/>
  <c r="I33" i="17"/>
  <c r="J32" i="17"/>
  <c r="I32" i="17"/>
  <c r="K31" i="17"/>
  <c r="I31" i="17"/>
  <c r="K30" i="17"/>
  <c r="I30" i="17"/>
  <c r="K29" i="17"/>
  <c r="I29" i="17"/>
  <c r="K28" i="17"/>
  <c r="I28" i="17"/>
  <c r="K27" i="17"/>
  <c r="I27" i="17"/>
  <c r="K26" i="17"/>
  <c r="I26" i="17"/>
  <c r="K25" i="17"/>
  <c r="I25" i="17"/>
  <c r="K24" i="17"/>
  <c r="I24" i="17"/>
  <c r="K23" i="17"/>
  <c r="I23" i="17"/>
  <c r="K22" i="17"/>
  <c r="I22" i="17"/>
  <c r="K21" i="17"/>
  <c r="I21" i="17"/>
  <c r="K20" i="17"/>
  <c r="J20" i="17"/>
  <c r="K19" i="17"/>
  <c r="J19" i="17"/>
  <c r="K18" i="17"/>
  <c r="J18" i="17"/>
  <c r="K17" i="17"/>
  <c r="J17" i="17"/>
  <c r="K16" i="17"/>
  <c r="J16" i="17"/>
  <c r="K15" i="17"/>
  <c r="J15" i="17"/>
  <c r="K14" i="17"/>
  <c r="J14" i="17"/>
  <c r="J59" i="22"/>
  <c r="T58" i="22"/>
  <c r="R58" i="22"/>
  <c r="Q58" i="22"/>
  <c r="T57" i="22"/>
  <c r="S57" i="22"/>
  <c r="Q57" i="22"/>
  <c r="S56" i="22"/>
  <c r="Q56" i="22"/>
  <c r="R55" i="22"/>
  <c r="Q55" i="22"/>
  <c r="R54" i="22"/>
  <c r="Q54" i="22"/>
  <c r="R53" i="22"/>
  <c r="Q53" i="22"/>
  <c r="R52" i="22"/>
  <c r="Q52" i="22"/>
  <c r="S51" i="22"/>
  <c r="R51" i="22"/>
  <c r="Q51" i="22"/>
  <c r="R50" i="22"/>
  <c r="Q50" i="22"/>
  <c r="Q49" i="22"/>
  <c r="Q48" i="22"/>
  <c r="R47" i="22"/>
  <c r="Q47" i="22"/>
  <c r="Q46" i="22"/>
  <c r="T45" i="22"/>
  <c r="Q45" i="22"/>
  <c r="T44" i="22"/>
  <c r="S44" i="22"/>
  <c r="Q44" i="22"/>
  <c r="T43" i="22"/>
  <c r="R43" i="22"/>
  <c r="Q43" i="22"/>
  <c r="Q42" i="22"/>
  <c r="Q41" i="22"/>
  <c r="Q40" i="22"/>
  <c r="Q39" i="22"/>
  <c r="Q38" i="22"/>
  <c r="Q37" i="22"/>
  <c r="Q36" i="22"/>
  <c r="Q35" i="22"/>
  <c r="S34" i="22"/>
  <c r="Q34" i="22"/>
  <c r="T33" i="22"/>
  <c r="S33" i="22"/>
  <c r="Q33" i="22"/>
  <c r="Q32" i="22"/>
  <c r="S31" i="22"/>
  <c r="R31" i="22"/>
  <c r="Q31" i="22"/>
  <c r="S30" i="22"/>
  <c r="R30" i="22"/>
  <c r="Q30" i="22"/>
  <c r="S29" i="22"/>
  <c r="R29" i="22"/>
  <c r="Q29" i="22"/>
  <c r="S28" i="22"/>
  <c r="R28" i="22"/>
  <c r="Q28" i="22"/>
  <c r="S27" i="22"/>
  <c r="R27" i="22"/>
  <c r="Q27" i="22"/>
  <c r="R26" i="22"/>
  <c r="Q26" i="22"/>
  <c r="S25" i="22"/>
  <c r="R25" i="22"/>
  <c r="Q25" i="22"/>
  <c r="S24" i="22"/>
  <c r="R24" i="22"/>
  <c r="Q24" i="22"/>
  <c r="S23" i="22"/>
  <c r="R23" i="22"/>
  <c r="Q23" i="22"/>
  <c r="S22" i="22"/>
  <c r="R22" i="22"/>
  <c r="Q22" i="22"/>
  <c r="S21" i="22"/>
  <c r="R21" i="22"/>
  <c r="Q21" i="22"/>
  <c r="S20" i="22"/>
  <c r="R20" i="22"/>
  <c r="Q20" i="22"/>
  <c r="S19" i="22"/>
  <c r="R19" i="22"/>
  <c r="Q19" i="22"/>
  <c r="S18" i="22"/>
  <c r="R18" i="22"/>
  <c r="Q18" i="22"/>
  <c r="S17" i="22"/>
  <c r="R17" i="22"/>
  <c r="Q17" i="22"/>
  <c r="S16" i="22"/>
  <c r="R16" i="22"/>
  <c r="Q16" i="22"/>
  <c r="T15" i="22"/>
  <c r="S15" i="22"/>
  <c r="R15" i="22"/>
  <c r="T13" i="22"/>
  <c r="S13" i="22"/>
  <c r="R13" i="22"/>
  <c r="T12" i="22"/>
  <c r="S12" i="22"/>
  <c r="R12" i="22"/>
  <c r="T11" i="22"/>
  <c r="S11" i="22"/>
  <c r="R11" i="22"/>
  <c r="T10" i="22"/>
  <c r="S10" i="22"/>
  <c r="R10" i="22"/>
  <c r="T9" i="22"/>
  <c r="S9" i="22"/>
  <c r="R9" i="22"/>
  <c r="T8" i="22"/>
  <c r="S8" i="22"/>
  <c r="R8" i="22"/>
  <c r="I58" i="22"/>
  <c r="I57" i="22"/>
  <c r="I56" i="22"/>
  <c r="I55" i="22"/>
  <c r="I54" i="22"/>
  <c r="I53" i="22"/>
  <c r="I52" i="22"/>
  <c r="I51" i="22"/>
  <c r="I50" i="22"/>
  <c r="I49" i="22"/>
  <c r="I48" i="22"/>
  <c r="I47" i="22"/>
  <c r="I46" i="22"/>
  <c r="I45" i="22"/>
  <c r="I44" i="22"/>
  <c r="I43" i="22"/>
  <c r="I42" i="22"/>
  <c r="I41" i="22"/>
  <c r="I40" i="22"/>
  <c r="I39" i="22"/>
  <c r="I38" i="22"/>
  <c r="I37" i="22"/>
  <c r="I36" i="22"/>
  <c r="I35" i="22"/>
  <c r="I34" i="22"/>
  <c r="I33" i="22"/>
  <c r="I32" i="22"/>
  <c r="I31" i="22"/>
  <c r="I30" i="22"/>
  <c r="I29" i="22"/>
  <c r="I28" i="22"/>
  <c r="I27" i="22"/>
  <c r="I26" i="22"/>
  <c r="I25" i="22"/>
  <c r="I24" i="22"/>
  <c r="I23" i="22"/>
  <c r="I22" i="22"/>
  <c r="I21" i="22"/>
  <c r="I20" i="22"/>
  <c r="I19" i="22"/>
  <c r="I18" i="22"/>
  <c r="I17" i="22"/>
  <c r="I16" i="22"/>
  <c r="I15" i="22"/>
  <c r="I13" i="22"/>
  <c r="I12" i="22"/>
  <c r="I11" i="22"/>
  <c r="I10" i="22"/>
  <c r="I9" i="22"/>
  <c r="I8" i="22"/>
  <c r="C19" i="21"/>
  <c r="F13" i="15"/>
  <c r="F12" i="15"/>
  <c r="F11" i="15"/>
  <c r="F10" i="15"/>
  <c r="F7" i="19"/>
  <c r="J16" i="19"/>
  <c r="P13" i="26"/>
  <c r="J15" i="19"/>
  <c r="P12" i="26"/>
  <c r="J14" i="19"/>
  <c r="P11" i="26"/>
  <c r="J13" i="19"/>
  <c r="P10" i="26"/>
  <c r="J12" i="19"/>
  <c r="P9" i="26"/>
  <c r="J11" i="19"/>
  <c r="P8" i="26"/>
  <c r="J10" i="19"/>
  <c r="P7" i="26"/>
  <c r="J9" i="19"/>
  <c r="P6" i="26"/>
  <c r="J8" i="19"/>
  <c r="P5" i="26"/>
  <c r="J7" i="19"/>
  <c r="P4" i="26"/>
  <c r="F37" i="16"/>
  <c r="F36" i="16"/>
  <c r="F35" i="16"/>
  <c r="F34" i="16"/>
  <c r="F33" i="16"/>
  <c r="F32" i="16"/>
  <c r="F31" i="16"/>
  <c r="F30" i="16"/>
  <c r="F29" i="16"/>
  <c r="F27" i="16"/>
  <c r="F26" i="16"/>
  <c r="F22" i="16"/>
  <c r="F21" i="16"/>
  <c r="F20" i="16"/>
  <c r="F19" i="16"/>
  <c r="F18" i="16"/>
  <c r="F17" i="16"/>
  <c r="F16" i="16"/>
  <c r="F15" i="16"/>
  <c r="J30" i="17"/>
  <c r="AN19" i="21"/>
  <c r="K19" i="21"/>
  <c r="C17" i="21"/>
  <c r="J28" i="17"/>
  <c r="C18" i="21"/>
  <c r="J29" i="17"/>
  <c r="C20" i="21"/>
  <c r="J31" i="17"/>
  <c r="C24" i="21"/>
  <c r="K35" i="17"/>
  <c r="C23" i="21"/>
  <c r="K34" i="17"/>
  <c r="C22" i="21"/>
  <c r="K33" i="17"/>
  <c r="C21" i="21"/>
  <c r="K32" i="17"/>
  <c r="C9" i="21"/>
  <c r="I20" i="17"/>
  <c r="C6" i="21"/>
  <c r="I17" i="17"/>
  <c r="C7" i="21"/>
  <c r="I18" i="17"/>
  <c r="C16" i="21"/>
  <c r="J27" i="17"/>
  <c r="C4" i="21"/>
  <c r="I15" i="17"/>
  <c r="C12" i="21"/>
  <c r="J23" i="17"/>
  <c r="C14" i="21"/>
  <c r="J25" i="17"/>
  <c r="C15" i="21"/>
  <c r="J26" i="17"/>
  <c r="C8" i="21"/>
  <c r="I19" i="17"/>
  <c r="C10" i="21"/>
  <c r="J21" i="17"/>
  <c r="C11" i="21"/>
  <c r="J22" i="17"/>
  <c r="C5" i="21"/>
  <c r="I16" i="17"/>
  <c r="C13" i="21"/>
  <c r="J24" i="17"/>
  <c r="C25" i="21"/>
  <c r="K36" i="17"/>
  <c r="C26" i="21"/>
  <c r="K37" i="17"/>
  <c r="C3" i="21"/>
  <c r="I14" i="17"/>
  <c r="R19" i="21"/>
  <c r="BC19" i="21"/>
  <c r="AU19" i="21"/>
  <c r="AM19" i="21"/>
  <c r="AE19" i="21"/>
  <c r="W19" i="21"/>
  <c r="P19" i="21"/>
  <c r="G19" i="21"/>
  <c r="BB19" i="21"/>
  <c r="AT19" i="21"/>
  <c r="AL19" i="21"/>
  <c r="AD19" i="21"/>
  <c r="O19" i="21"/>
  <c r="F19" i="21"/>
  <c r="BA19" i="21"/>
  <c r="AS19" i="21"/>
  <c r="AK19" i="21"/>
  <c r="AC19" i="21"/>
  <c r="V19" i="21"/>
  <c r="N19" i="21"/>
  <c r="E19" i="21"/>
  <c r="AY19" i="21"/>
  <c r="AQ19" i="21"/>
  <c r="AI19" i="21"/>
  <c r="AA19" i="21"/>
  <c r="T19" i="21"/>
  <c r="L19" i="21"/>
  <c r="AX19" i="21"/>
  <c r="AP19" i="21"/>
  <c r="AH19" i="21"/>
  <c r="Z19" i="21"/>
  <c r="S19" i="21"/>
  <c r="J19" i="21"/>
  <c r="AJ19" i="21"/>
  <c r="Q19" i="21"/>
  <c r="AG19" i="21"/>
  <c r="M19" i="21"/>
  <c r="AZ19" i="21"/>
  <c r="AF19" i="21"/>
  <c r="I19" i="21"/>
  <c r="AW19" i="21"/>
  <c r="AB19" i="21"/>
  <c r="H19" i="21"/>
  <c r="AV19" i="21"/>
  <c r="Y19" i="21"/>
  <c r="AR19" i="21"/>
  <c r="X19" i="21"/>
  <c r="AO19" i="21"/>
  <c r="U19" i="21"/>
  <c r="F14" i="15"/>
  <c r="G15" i="15"/>
  <c r="F28" i="16"/>
  <c r="I40" i="17"/>
  <c r="K42" i="17"/>
  <c r="K40" i="17"/>
  <c r="K44" i="17"/>
  <c r="J40" i="17"/>
  <c r="K43" i="17"/>
  <c r="AE25" i="21"/>
  <c r="K25" i="21"/>
  <c r="AB23" i="21"/>
  <c r="K23" i="21"/>
  <c r="AB13" i="21"/>
  <c r="K13" i="21"/>
  <c r="L4" i="21"/>
  <c r="K4" i="21"/>
  <c r="BA10" i="21"/>
  <c r="K10" i="21"/>
  <c r="AZ6" i="21"/>
  <c r="K6" i="21"/>
  <c r="AK3" i="21"/>
  <c r="K3" i="21"/>
  <c r="AE5" i="21"/>
  <c r="K5" i="21"/>
  <c r="H15" i="21"/>
  <c r="K15" i="21"/>
  <c r="AS16" i="21"/>
  <c r="K16" i="21"/>
  <c r="K21" i="21"/>
  <c r="BB20" i="21"/>
  <c r="K20" i="21"/>
  <c r="AR26" i="21"/>
  <c r="K26" i="21"/>
  <c r="AQ11" i="21"/>
  <c r="K11" i="21"/>
  <c r="AR14" i="21"/>
  <c r="K14" i="21"/>
  <c r="BB7" i="21"/>
  <c r="K7" i="21"/>
  <c r="AM22" i="21"/>
  <c r="K22" i="21"/>
  <c r="AU18" i="21"/>
  <c r="K18" i="21"/>
  <c r="AN12" i="21"/>
  <c r="K12" i="21"/>
  <c r="O17" i="21"/>
  <c r="K17" i="21"/>
  <c r="AJ8" i="21"/>
  <c r="K8" i="21"/>
  <c r="X9" i="21"/>
  <c r="K9" i="21"/>
  <c r="AP24" i="21"/>
  <c r="K24" i="21"/>
  <c r="F18" i="21"/>
  <c r="S18" i="21"/>
  <c r="G18" i="21"/>
  <c r="M18" i="21"/>
  <c r="N18" i="21"/>
  <c r="AS18" i="21"/>
  <c r="O18" i="21"/>
  <c r="R18" i="21"/>
  <c r="AO18" i="21"/>
  <c r="AX18" i="21"/>
  <c r="AT17" i="21"/>
  <c r="AO17" i="21"/>
  <c r="Z17" i="21"/>
  <c r="AB17" i="21"/>
  <c r="M17" i="21"/>
  <c r="BC17" i="21"/>
  <c r="G17" i="21"/>
  <c r="AX17" i="21"/>
  <c r="AJ17" i="21"/>
  <c r="AR17" i="21"/>
  <c r="AV17" i="21"/>
  <c r="V17" i="21"/>
  <c r="AN17" i="21"/>
  <c r="I17" i="21"/>
  <c r="W17" i="21"/>
  <c r="Y17" i="21"/>
  <c r="J17" i="21"/>
  <c r="T17" i="21"/>
  <c r="AK17" i="21"/>
  <c r="H17" i="21"/>
  <c r="AS17" i="21"/>
  <c r="AL17" i="21"/>
  <c r="AC20" i="21"/>
  <c r="P17" i="21"/>
  <c r="AA17" i="21"/>
  <c r="AP17" i="21"/>
  <c r="X17" i="21"/>
  <c r="AQ17" i="21"/>
  <c r="BA17" i="21"/>
  <c r="AT20" i="21"/>
  <c r="P18" i="21"/>
  <c r="AJ18" i="21"/>
  <c r="T20" i="21"/>
  <c r="AM17" i="21"/>
  <c r="AE17" i="21"/>
  <c r="L17" i="21"/>
  <c r="E17" i="21"/>
  <c r="AM18" i="21"/>
  <c r="AF18" i="21"/>
  <c r="AG20" i="21"/>
  <c r="AL18" i="21"/>
  <c r="AD20" i="21"/>
  <c r="AV20" i="21"/>
  <c r="Q18" i="21"/>
  <c r="N20" i="21"/>
  <c r="AR18" i="21"/>
  <c r="AV18" i="21"/>
  <c r="AA18" i="21"/>
  <c r="AE18" i="21"/>
  <c r="E18" i="21"/>
  <c r="BB18" i="21"/>
  <c r="AW18" i="21"/>
  <c r="BC18" i="21"/>
  <c r="AC18" i="21"/>
  <c r="X18" i="21"/>
  <c r="AH18" i="21"/>
  <c r="V20" i="21"/>
  <c r="AQ18" i="21"/>
  <c r="AG18" i="21"/>
  <c r="AP20" i="21"/>
  <c r="F20" i="21"/>
  <c r="AX20" i="21"/>
  <c r="P20" i="21"/>
  <c r="AI20" i="21"/>
  <c r="BC20" i="21"/>
  <c r="AJ20" i="21"/>
  <c r="O20" i="21"/>
  <c r="Q20" i="21"/>
  <c r="AR20" i="21"/>
  <c r="R20" i="21"/>
  <c r="X20" i="21"/>
  <c r="AZ20" i="21"/>
  <c r="S17" i="21"/>
  <c r="AU17" i="21"/>
  <c r="Q17" i="21"/>
  <c r="AG17" i="21"/>
  <c r="AY17" i="21"/>
  <c r="N17" i="21"/>
  <c r="AZ18" i="21"/>
  <c r="U18" i="21"/>
  <c r="AK18" i="21"/>
  <c r="AT18" i="21"/>
  <c r="I18" i="21"/>
  <c r="Z18" i="21"/>
  <c r="I20" i="21"/>
  <c r="W20" i="21"/>
  <c r="J20" i="21"/>
  <c r="AY20" i="21"/>
  <c r="AH17" i="21"/>
  <c r="AS20" i="21"/>
  <c r="AM20" i="21"/>
  <c r="M20" i="21"/>
  <c r="BA20" i="21"/>
  <c r="S20" i="21"/>
  <c r="AD17" i="21"/>
  <c r="AF17" i="21"/>
  <c r="AW17" i="21"/>
  <c r="U17" i="21"/>
  <c r="AC17" i="21"/>
  <c r="AI18" i="21"/>
  <c r="W18" i="21"/>
  <c r="BA18" i="21"/>
  <c r="H18" i="21"/>
  <c r="Y18" i="21"/>
  <c r="AP18" i="21"/>
  <c r="E20" i="21"/>
  <c r="AU20" i="21"/>
  <c r="AH20" i="21"/>
  <c r="U20" i="21"/>
  <c r="AY18" i="21"/>
  <c r="F17" i="21"/>
  <c r="BB17" i="21"/>
  <c r="R17" i="21"/>
  <c r="AI17" i="21"/>
  <c r="AZ17" i="21"/>
  <c r="L18" i="21"/>
  <c r="T18" i="21"/>
  <c r="V18" i="21"/>
  <c r="AD18" i="21"/>
  <c r="AN18" i="21"/>
  <c r="J18" i="21"/>
  <c r="AB18" i="21"/>
  <c r="AL20" i="21"/>
  <c r="G20" i="21"/>
  <c r="AF20" i="21"/>
  <c r="AA20" i="21"/>
  <c r="AK20" i="21"/>
  <c r="Y20" i="21"/>
  <c r="AE20" i="21"/>
  <c r="AN20" i="21"/>
  <c r="L20" i="21"/>
  <c r="AB20" i="21"/>
  <c r="AO20" i="21"/>
  <c r="AW20" i="21"/>
  <c r="H20" i="21"/>
  <c r="Z20" i="21"/>
  <c r="AQ20" i="21"/>
  <c r="AK22" i="21"/>
  <c r="U7" i="21"/>
  <c r="O24" i="21"/>
  <c r="AD22" i="21"/>
  <c r="H7" i="21"/>
  <c r="AR8" i="21"/>
  <c r="AA6" i="21"/>
  <c r="AY22" i="21"/>
  <c r="AJ23" i="21"/>
  <c r="L22" i="21"/>
  <c r="G7" i="21"/>
  <c r="AA23" i="21"/>
  <c r="S22" i="21"/>
  <c r="AS24" i="21"/>
  <c r="AQ23" i="21"/>
  <c r="AC23" i="21"/>
  <c r="X23" i="21"/>
  <c r="H21" i="21"/>
  <c r="AL25" i="21"/>
  <c r="AZ23" i="21"/>
  <c r="W6" i="21"/>
  <c r="I23" i="21"/>
  <c r="H6" i="21"/>
  <c r="M25" i="21"/>
  <c r="J24" i="21"/>
  <c r="Q22" i="21"/>
  <c r="AX9" i="21"/>
  <c r="N24" i="21"/>
  <c r="BC24" i="21"/>
  <c r="AD7" i="21"/>
  <c r="AO22" i="21"/>
  <c r="AL22" i="21"/>
  <c r="W24" i="21"/>
  <c r="AI9" i="21"/>
  <c r="AH24" i="21"/>
  <c r="Q24" i="21"/>
  <c r="AW22" i="21"/>
  <c r="K39" i="17"/>
  <c r="X24" i="21"/>
  <c r="P9" i="21"/>
  <c r="AS7" i="21"/>
  <c r="AB24" i="21"/>
  <c r="M11" i="21"/>
  <c r="AB22" i="21"/>
  <c r="AY9" i="21"/>
  <c r="AY11" i="21"/>
  <c r="AZ24" i="21"/>
  <c r="X22" i="21"/>
  <c r="AJ22" i="21"/>
  <c r="T24" i="21"/>
  <c r="AE7" i="21"/>
  <c r="I11" i="21"/>
  <c r="T11" i="21"/>
  <c r="Y24" i="21"/>
  <c r="F24" i="21"/>
  <c r="G22" i="21"/>
  <c r="AR22" i="21"/>
  <c r="U8" i="21"/>
  <c r="AC9" i="21"/>
  <c r="E24" i="21"/>
  <c r="AA24" i="21"/>
  <c r="AT24" i="21"/>
  <c r="AF24" i="21"/>
  <c r="AR23" i="21"/>
  <c r="S21" i="21"/>
  <c r="F9" i="21"/>
  <c r="AW24" i="21"/>
  <c r="AI24" i="21"/>
  <c r="BB24" i="21"/>
  <c r="M21" i="21"/>
  <c r="L6" i="21"/>
  <c r="AX24" i="21"/>
  <c r="AY24" i="21"/>
  <c r="G24" i="21"/>
  <c r="P23" i="21"/>
  <c r="AM21" i="21"/>
  <c r="S9" i="21"/>
  <c r="AE9" i="21"/>
  <c r="BA24" i="21"/>
  <c r="AJ24" i="21"/>
  <c r="AU24" i="21"/>
  <c r="R23" i="21"/>
  <c r="BC12" i="21"/>
  <c r="AN21" i="21"/>
  <c r="F23" i="21"/>
  <c r="AC6" i="21"/>
  <c r="AL23" i="21"/>
  <c r="AG6" i="21"/>
  <c r="AO25" i="21"/>
  <c r="U11" i="21"/>
  <c r="BA23" i="21"/>
  <c r="AT23" i="21"/>
  <c r="Z23" i="21"/>
  <c r="G6" i="21"/>
  <c r="Z25" i="21"/>
  <c r="AP6" i="21"/>
  <c r="Y23" i="21"/>
  <c r="I25" i="21"/>
  <c r="U6" i="21"/>
  <c r="AA25" i="21"/>
  <c r="N23" i="21"/>
  <c r="G23" i="21"/>
  <c r="AH23" i="21"/>
  <c r="P25" i="21"/>
  <c r="AC25" i="21"/>
  <c r="V23" i="21"/>
  <c r="AU23" i="21"/>
  <c r="AI23" i="21"/>
  <c r="Q6" i="21"/>
  <c r="AI6" i="21"/>
  <c r="AJ6" i="21"/>
  <c r="S23" i="21"/>
  <c r="AS6" i="21"/>
  <c r="F25" i="21"/>
  <c r="BA25" i="21"/>
  <c r="AH9" i="21"/>
  <c r="AL9" i="21"/>
  <c r="Z24" i="21"/>
  <c r="L24" i="21"/>
  <c r="AR24" i="21"/>
  <c r="P24" i="21"/>
  <c r="AN8" i="21"/>
  <c r="AP7" i="21"/>
  <c r="Q23" i="21"/>
  <c r="BB23" i="21"/>
  <c r="J23" i="21"/>
  <c r="AY23" i="21"/>
  <c r="AO7" i="21"/>
  <c r="I22" i="21"/>
  <c r="AC22" i="21"/>
  <c r="BB6" i="21"/>
  <c r="U21" i="21"/>
  <c r="Y10" i="21"/>
  <c r="AL10" i="21"/>
  <c r="AO4" i="21"/>
  <c r="AW25" i="21"/>
  <c r="U9" i="21"/>
  <c r="S7" i="21"/>
  <c r="AG24" i="21"/>
  <c r="AQ24" i="21"/>
  <c r="AL24" i="21"/>
  <c r="H24" i="21"/>
  <c r="O25" i="21"/>
  <c r="AF23" i="21"/>
  <c r="AS23" i="21"/>
  <c r="BC23" i="21"/>
  <c r="AP23" i="21"/>
  <c r="AZ26" i="21"/>
  <c r="AU22" i="21"/>
  <c r="Z22" i="21"/>
  <c r="AT22" i="21"/>
  <c r="BB10" i="21"/>
  <c r="E23" i="21"/>
  <c r="AF4" i="21"/>
  <c r="Q11" i="21"/>
  <c r="R7" i="21"/>
  <c r="AA22" i="21"/>
  <c r="J22" i="21"/>
  <c r="V22" i="21"/>
  <c r="BB22" i="21"/>
  <c r="AO24" i="21"/>
  <c r="Y14" i="21"/>
  <c r="W4" i="21"/>
  <c r="AZ7" i="21"/>
  <c r="AF22" i="21"/>
  <c r="M22" i="21"/>
  <c r="AS22" i="21"/>
  <c r="M13" i="21"/>
  <c r="AK8" i="21"/>
  <c r="AQ22" i="21"/>
  <c r="BC22" i="21"/>
  <c r="U22" i="21"/>
  <c r="BA22" i="21"/>
  <c r="S24" i="21"/>
  <c r="AI22" i="21"/>
  <c r="AE26" i="21"/>
  <c r="AD25" i="21"/>
  <c r="AV23" i="21"/>
  <c r="F7" i="21"/>
  <c r="BA11" i="21"/>
  <c r="AK23" i="21"/>
  <c r="W23" i="21"/>
  <c r="AX23" i="21"/>
  <c r="AC26" i="21"/>
  <c r="AV22" i="21"/>
  <c r="AH22" i="21"/>
  <c r="F22" i="21"/>
  <c r="Z14" i="21"/>
  <c r="AG7" i="21"/>
  <c r="R4" i="21"/>
  <c r="X25" i="21"/>
  <c r="AR25" i="21"/>
  <c r="AZ9" i="21"/>
  <c r="AU9" i="21"/>
  <c r="P22" i="21"/>
  <c r="AR6" i="21"/>
  <c r="I24" i="21"/>
  <c r="R24" i="21"/>
  <c r="M24" i="21"/>
  <c r="AE24" i="21"/>
  <c r="AN24" i="21"/>
  <c r="G11" i="21"/>
  <c r="S14" i="21"/>
  <c r="G4" i="21"/>
  <c r="U23" i="21"/>
  <c r="AE23" i="21"/>
  <c r="AO23" i="21"/>
  <c r="L23" i="21"/>
  <c r="T7" i="21"/>
  <c r="AP26" i="21"/>
  <c r="AN22" i="21"/>
  <c r="H22" i="21"/>
  <c r="Y22" i="21"/>
  <c r="AP22" i="21"/>
  <c r="E22" i="21"/>
  <c r="O22" i="21"/>
  <c r="AV14" i="21"/>
  <c r="H23" i="21"/>
  <c r="AX6" i="21"/>
  <c r="U25" i="21"/>
  <c r="O23" i="21"/>
  <c r="AG23" i="21"/>
  <c r="AV7" i="21"/>
  <c r="T22" i="21"/>
  <c r="R22" i="21"/>
  <c r="AZ22" i="21"/>
  <c r="AB14" i="21"/>
  <c r="AU6" i="21"/>
  <c r="I7" i="21"/>
  <c r="AS13" i="21"/>
  <c r="V7" i="21"/>
  <c r="I4" i="21"/>
  <c r="AF25" i="21"/>
  <c r="V25" i="21"/>
  <c r="N9" i="21"/>
  <c r="AV4" i="21"/>
  <c r="AC24" i="21"/>
  <c r="AK24" i="21"/>
  <c r="U24" i="21"/>
  <c r="AD24" i="21"/>
  <c r="AM24" i="21"/>
  <c r="AV24" i="21"/>
  <c r="P11" i="21"/>
  <c r="AW9" i="21"/>
  <c r="M23" i="21"/>
  <c r="AN23" i="21"/>
  <c r="AD23" i="21"/>
  <c r="AM23" i="21"/>
  <c r="AW23" i="21"/>
  <c r="T23" i="21"/>
  <c r="M7" i="21"/>
  <c r="W22" i="21"/>
  <c r="AE22" i="21"/>
  <c r="AG22" i="21"/>
  <c r="AX22" i="21"/>
  <c r="N22" i="21"/>
  <c r="BC14" i="21"/>
  <c r="AK6" i="21"/>
  <c r="V24" i="21"/>
  <c r="P10" i="21"/>
  <c r="M10" i="21"/>
  <c r="AC11" i="21"/>
  <c r="U14" i="21"/>
  <c r="AT7" i="21"/>
  <c r="F21" i="21"/>
  <c r="Y21" i="21"/>
  <c r="AS10" i="21"/>
  <c r="V21" i="21"/>
  <c r="U10" i="21"/>
  <c r="AM14" i="21"/>
  <c r="J21" i="21"/>
  <c r="AC21" i="21"/>
  <c r="AA11" i="21"/>
  <c r="AX7" i="21"/>
  <c r="V12" i="21"/>
  <c r="W7" i="21"/>
  <c r="AH21" i="21"/>
  <c r="BA21" i="21"/>
  <c r="AW14" i="21"/>
  <c r="Z21" i="21"/>
  <c r="BB21" i="21"/>
  <c r="AE21" i="21"/>
  <c r="E6" i="21"/>
  <c r="AR21" i="21"/>
  <c r="AV21" i="21"/>
  <c r="F10" i="21"/>
  <c r="S25" i="21"/>
  <c r="AU25" i="21"/>
  <c r="AN25" i="21"/>
  <c r="L25" i="21"/>
  <c r="AB25" i="21"/>
  <c r="AK25" i="21"/>
  <c r="X12" i="21"/>
  <c r="R6" i="21"/>
  <c r="W12" i="21"/>
  <c r="AQ6" i="21"/>
  <c r="AE6" i="21"/>
  <c r="AA21" i="21"/>
  <c r="O21" i="21"/>
  <c r="AB21" i="21"/>
  <c r="AK21" i="21"/>
  <c r="AU21" i="21"/>
  <c r="I21" i="21"/>
  <c r="Q10" i="21"/>
  <c r="AB10" i="21"/>
  <c r="Y6" i="21"/>
  <c r="AG12" i="21"/>
  <c r="AL12" i="21"/>
  <c r="Y12" i="21"/>
  <c r="AK12" i="21"/>
  <c r="AM25" i="21"/>
  <c r="G25" i="21"/>
  <c r="AV25" i="21"/>
  <c r="T25" i="21"/>
  <c r="AJ25" i="21"/>
  <c r="AS25" i="21"/>
  <c r="AT10" i="21"/>
  <c r="AD10" i="21"/>
  <c r="I6" i="21"/>
  <c r="AC10" i="21"/>
  <c r="AY6" i="21"/>
  <c r="AM6" i="21"/>
  <c r="Q12" i="21"/>
  <c r="AX21" i="21"/>
  <c r="AI21" i="21"/>
  <c r="AJ21" i="21"/>
  <c r="AS21" i="21"/>
  <c r="BC21" i="21"/>
  <c r="R21" i="21"/>
  <c r="AN10" i="21"/>
  <c r="F6" i="21"/>
  <c r="J12" i="21"/>
  <c r="AX12" i="21"/>
  <c r="G12" i="21"/>
  <c r="AP25" i="21"/>
  <c r="AX25" i="21"/>
  <c r="R25" i="21"/>
  <c r="AI25" i="21"/>
  <c r="AZ25" i="21"/>
  <c r="AE12" i="21"/>
  <c r="AF6" i="21"/>
  <c r="BA6" i="21"/>
  <c r="AD6" i="21"/>
  <c r="BC6" i="21"/>
  <c r="AN6" i="21"/>
  <c r="AD21" i="21"/>
  <c r="AL21" i="21"/>
  <c r="AZ21" i="21"/>
  <c r="G21" i="21"/>
  <c r="Q21" i="21"/>
  <c r="AG21" i="21"/>
  <c r="AG10" i="21"/>
  <c r="M12" i="21"/>
  <c r="AF12" i="21"/>
  <c r="W25" i="21"/>
  <c r="Y25" i="21"/>
  <c r="AK10" i="21"/>
  <c r="S6" i="21"/>
  <c r="AT21" i="21"/>
  <c r="AQ21" i="21"/>
  <c r="AO6" i="21"/>
  <c r="AL6" i="21"/>
  <c r="O10" i="21"/>
  <c r="Z6" i="21"/>
  <c r="AY21" i="21"/>
  <c r="T21" i="21"/>
  <c r="E21" i="21"/>
  <c r="P21" i="21"/>
  <c r="X21" i="21"/>
  <c r="AO21" i="21"/>
  <c r="AP10" i="21"/>
  <c r="AU12" i="21"/>
  <c r="U12" i="21"/>
  <c r="AH25" i="21"/>
  <c r="H25" i="21"/>
  <c r="AQ25" i="21"/>
  <c r="E25" i="21"/>
  <c r="AT25" i="21"/>
  <c r="Q25" i="21"/>
  <c r="AG25" i="21"/>
  <c r="AY25" i="21"/>
  <c r="N25" i="21"/>
  <c r="E10" i="21"/>
  <c r="J6" i="21"/>
  <c r="AB6" i="21"/>
  <c r="T6" i="21"/>
  <c r="AT6" i="21"/>
  <c r="P6" i="21"/>
  <c r="L21" i="21"/>
  <c r="AP21" i="21"/>
  <c r="N21" i="21"/>
  <c r="W21" i="21"/>
  <c r="AF21" i="21"/>
  <c r="AW21" i="21"/>
  <c r="L10" i="21"/>
  <c r="AB12" i="21"/>
  <c r="X10" i="21"/>
  <c r="AA10" i="21"/>
  <c r="L12" i="21"/>
  <c r="AD12" i="21"/>
  <c r="AT12" i="21"/>
  <c r="G10" i="21"/>
  <c r="AO10" i="21"/>
  <c r="AO12" i="21"/>
  <c r="AR12" i="21"/>
  <c r="AW6" i="21"/>
  <c r="H10" i="21"/>
  <c r="AX10" i="21"/>
  <c r="AP12" i="21"/>
  <c r="AC12" i="21"/>
  <c r="F16" i="21"/>
  <c r="V15" i="21"/>
  <c r="AJ11" i="21"/>
  <c r="AU11" i="21"/>
  <c r="M26" i="21"/>
  <c r="AU14" i="21"/>
  <c r="AF14" i="21"/>
  <c r="AC13" i="21"/>
  <c r="P13" i="21"/>
  <c r="AR4" i="21"/>
  <c r="V11" i="21"/>
  <c r="H11" i="21"/>
  <c r="AI7" i="21"/>
  <c r="AM26" i="21"/>
  <c r="AK14" i="21"/>
  <c r="AO14" i="21"/>
  <c r="X13" i="21"/>
  <c r="AH7" i="21"/>
  <c r="BA26" i="21"/>
  <c r="BA14" i="21"/>
  <c r="AB8" i="21"/>
  <c r="AL7" i="21"/>
  <c r="AO8" i="21"/>
  <c r="F11" i="21"/>
  <c r="Y11" i="21"/>
  <c r="H26" i="21"/>
  <c r="AT4" i="21"/>
  <c r="T14" i="21"/>
  <c r="AD14" i="21"/>
  <c r="BA7" i="21"/>
  <c r="AD11" i="21"/>
  <c r="AO11" i="21"/>
  <c r="I26" i="21"/>
  <c r="P8" i="21"/>
  <c r="AA14" i="21"/>
  <c r="G14" i="21"/>
  <c r="AE10" i="21"/>
  <c r="J10" i="21"/>
  <c r="AR10" i="21"/>
  <c r="AA12" i="21"/>
  <c r="BA12" i="21"/>
  <c r="AB3" i="21"/>
  <c r="N16" i="21"/>
  <c r="AS11" i="21"/>
  <c r="AM11" i="21"/>
  <c r="AG11" i="21"/>
  <c r="AA7" i="21"/>
  <c r="AB26" i="21"/>
  <c r="AK26" i="21"/>
  <c r="P7" i="21"/>
  <c r="AI14" i="21"/>
  <c r="O14" i="21"/>
  <c r="X14" i="21"/>
  <c r="O7" i="21"/>
  <c r="L13" i="21"/>
  <c r="I14" i="21"/>
  <c r="H16" i="21"/>
  <c r="AX15" i="21"/>
  <c r="BB8" i="21"/>
  <c r="AR11" i="21"/>
  <c r="AL11" i="21"/>
  <c r="X11" i="21"/>
  <c r="Q7" i="21"/>
  <c r="AJ7" i="21"/>
  <c r="AI26" i="21"/>
  <c r="AO26" i="21"/>
  <c r="AP11" i="21"/>
  <c r="E14" i="21"/>
  <c r="P14" i="21"/>
  <c r="AP14" i="21"/>
  <c r="N7" i="21"/>
  <c r="X8" i="21"/>
  <c r="AZ11" i="21"/>
  <c r="BB11" i="21"/>
  <c r="AV11" i="21"/>
  <c r="AN7" i="21"/>
  <c r="AR7" i="21"/>
  <c r="T26" i="21"/>
  <c r="Z26" i="21"/>
  <c r="N14" i="21"/>
  <c r="AE14" i="21"/>
  <c r="AS14" i="21"/>
  <c r="BA4" i="21"/>
  <c r="H3" i="21"/>
  <c r="AX11" i="21"/>
  <c r="AH8" i="21"/>
  <c r="E11" i="21"/>
  <c r="O11" i="21"/>
  <c r="W11" i="21"/>
  <c r="AF11" i="21"/>
  <c r="AW11" i="21"/>
  <c r="E7" i="21"/>
  <c r="X7" i="21"/>
  <c r="AQ7" i="21"/>
  <c r="P26" i="21"/>
  <c r="O26" i="21"/>
  <c r="AY26" i="21"/>
  <c r="J11" i="21"/>
  <c r="AT14" i="21"/>
  <c r="V14" i="21"/>
  <c r="AL14" i="21"/>
  <c r="H14" i="21"/>
  <c r="AX14" i="21"/>
  <c r="AM7" i="21"/>
  <c r="AK4" i="21"/>
  <c r="AH11" i="21"/>
  <c r="AU7" i="21"/>
  <c r="S11" i="21"/>
  <c r="V8" i="21"/>
  <c r="N11" i="21"/>
  <c r="AE11" i="21"/>
  <c r="AN11" i="21"/>
  <c r="AU26" i="21"/>
  <c r="L11" i="21"/>
  <c r="AF7" i="21"/>
  <c r="AY7" i="21"/>
  <c r="G26" i="21"/>
  <c r="AJ26" i="21"/>
  <c r="AT26" i="21"/>
  <c r="M14" i="21"/>
  <c r="AC14" i="21"/>
  <c r="AY14" i="21"/>
  <c r="Q14" i="21"/>
  <c r="AZ14" i="21"/>
  <c r="J14" i="21"/>
  <c r="Z7" i="21"/>
  <c r="F13" i="21"/>
  <c r="AA8" i="21"/>
  <c r="AK7" i="21"/>
  <c r="J7" i="21"/>
  <c r="F8" i="21"/>
  <c r="AE8" i="21"/>
  <c r="AB11" i="21"/>
  <c r="AK11" i="21"/>
  <c r="AT11" i="21"/>
  <c r="BC11" i="21"/>
  <c r="R11" i="21"/>
  <c r="BC7" i="21"/>
  <c r="L7" i="21"/>
  <c r="AB7" i="21"/>
  <c r="L26" i="21"/>
  <c r="E26" i="21"/>
  <c r="Y26" i="21"/>
  <c r="R14" i="21"/>
  <c r="AC7" i="21"/>
  <c r="AD4" i="21"/>
  <c r="L14" i="21"/>
  <c r="AJ14" i="21"/>
  <c r="F14" i="21"/>
  <c r="W14" i="21"/>
  <c r="AN14" i="21"/>
  <c r="BB14" i="21"/>
  <c r="AI11" i="21"/>
  <c r="AO13" i="21"/>
  <c r="Y7" i="21"/>
  <c r="AW7" i="21"/>
  <c r="AQ4" i="21"/>
  <c r="AQ14" i="21"/>
  <c r="AH14" i="21"/>
  <c r="BA15" i="21"/>
  <c r="Z4" i="21"/>
  <c r="AM15" i="21"/>
  <c r="I16" i="21"/>
  <c r="P16" i="21"/>
  <c r="U5" i="21"/>
  <c r="N15" i="21"/>
  <c r="AW15" i="21"/>
  <c r="AQ5" i="21"/>
  <c r="X5" i="21"/>
  <c r="R16" i="21"/>
  <c r="X16" i="21"/>
  <c r="X15" i="21"/>
  <c r="T15" i="21"/>
  <c r="I5" i="21"/>
  <c r="AF15" i="21"/>
  <c r="AA16" i="21"/>
  <c r="O15" i="21"/>
  <c r="I3" i="21"/>
  <c r="AZ15" i="21"/>
  <c r="AQ16" i="21"/>
  <c r="AD15" i="21"/>
  <c r="Z8" i="21"/>
  <c r="AX4" i="21"/>
  <c r="F5" i="21"/>
  <c r="AS5" i="21"/>
  <c r="AR16" i="21"/>
  <c r="W15" i="21"/>
  <c r="AX5" i="21"/>
  <c r="Z16" i="21"/>
  <c r="BB16" i="21"/>
  <c r="AJ5" i="21"/>
  <c r="AG15" i="21"/>
  <c r="Q5" i="21"/>
  <c r="Z11" i="21"/>
  <c r="AG14" i="21"/>
  <c r="M6" i="21"/>
  <c r="BB5" i="21"/>
  <c r="Y9" i="21"/>
  <c r="O5" i="21"/>
  <c r="U3" i="21"/>
  <c r="AP9" i="21"/>
  <c r="M9" i="21"/>
  <c r="V9" i="21"/>
  <c r="AD9" i="21"/>
  <c r="AM9" i="21"/>
  <c r="BA5" i="21"/>
  <c r="AN4" i="21"/>
  <c r="AW16" i="21"/>
  <c r="AH16" i="21"/>
  <c r="AI16" i="21"/>
  <c r="AZ16" i="21"/>
  <c r="G16" i="21"/>
  <c r="Q16" i="21"/>
  <c r="AC8" i="21"/>
  <c r="W8" i="21"/>
  <c r="AF8" i="21"/>
  <c r="AW8" i="21"/>
  <c r="AB5" i="21"/>
  <c r="P4" i="21"/>
  <c r="AR15" i="21"/>
  <c r="AE15" i="21"/>
  <c r="AO15" i="21"/>
  <c r="L15" i="21"/>
  <c r="AY5" i="21"/>
  <c r="AL4" i="21"/>
  <c r="N10" i="21"/>
  <c r="AV12" i="21"/>
  <c r="O8" i="21"/>
  <c r="AS4" i="21"/>
  <c r="O13" i="21"/>
  <c r="W13" i="21"/>
  <c r="AF13" i="21"/>
  <c r="AW13" i="21"/>
  <c r="T13" i="21"/>
  <c r="W10" i="21"/>
  <c r="AF10" i="21"/>
  <c r="AW10" i="21"/>
  <c r="T10" i="21"/>
  <c r="AJ10" i="21"/>
  <c r="M8" i="21"/>
  <c r="O6" i="21"/>
  <c r="AZ4" i="21"/>
  <c r="AW12" i="21"/>
  <c r="T12" i="21"/>
  <c r="AJ12" i="21"/>
  <c r="AS12" i="21"/>
  <c r="BB12" i="21"/>
  <c r="AM12" i="21"/>
  <c r="H12" i="21"/>
  <c r="L8" i="21"/>
  <c r="AA4" i="21"/>
  <c r="AW4" i="21"/>
  <c r="I39" i="17"/>
  <c r="L9" i="21"/>
  <c r="AB9" i="21"/>
  <c r="AK9" i="21"/>
  <c r="AT9" i="21"/>
  <c r="BC9" i="21"/>
  <c r="AK5" i="21"/>
  <c r="X4" i="21"/>
  <c r="AC16" i="21"/>
  <c r="AK16" i="21"/>
  <c r="AY16" i="21"/>
  <c r="O16" i="21"/>
  <c r="W16" i="21"/>
  <c r="AF16" i="21"/>
  <c r="AS8" i="21"/>
  <c r="AM8" i="21"/>
  <c r="AV8" i="21"/>
  <c r="AP8" i="21"/>
  <c r="M15" i="21"/>
  <c r="R9" i="21"/>
  <c r="M5" i="21"/>
  <c r="AX3" i="21"/>
  <c r="AJ15" i="21"/>
  <c r="AS15" i="21"/>
  <c r="AL15" i="21"/>
  <c r="AU15" i="21"/>
  <c r="J15" i="21"/>
  <c r="AA15" i="21"/>
  <c r="AI5" i="21"/>
  <c r="AP5" i="21"/>
  <c r="AC4" i="21"/>
  <c r="AD13" i="21"/>
  <c r="AM13" i="21"/>
  <c r="AV13" i="21"/>
  <c r="S13" i="21"/>
  <c r="AI13" i="21"/>
  <c r="AM10" i="21"/>
  <c r="AV10" i="21"/>
  <c r="S10" i="21"/>
  <c r="AI10" i="21"/>
  <c r="AZ10" i="21"/>
  <c r="P12" i="21"/>
  <c r="AW5" i="21"/>
  <c r="AJ4" i="21"/>
  <c r="S12" i="21"/>
  <c r="AI12" i="21"/>
  <c r="AZ12" i="21"/>
  <c r="F12" i="21"/>
  <c r="AZ13" i="21"/>
  <c r="AF9" i="21"/>
  <c r="U13" i="21"/>
  <c r="AY8" i="21"/>
  <c r="N6" i="21"/>
  <c r="AH4" i="21"/>
  <c r="J8" i="21"/>
  <c r="AN13" i="21"/>
  <c r="BB9" i="21"/>
  <c r="AC5" i="21"/>
  <c r="Q4" i="21"/>
  <c r="S16" i="21"/>
  <c r="M16" i="21"/>
  <c r="AE16" i="21"/>
  <c r="AN16" i="21"/>
  <c r="BA8" i="21"/>
  <c r="AU8" i="21"/>
  <c r="I8" i="21"/>
  <c r="AX8" i="21"/>
  <c r="S8" i="21"/>
  <c r="BC4" i="21"/>
  <c r="J3" i="21"/>
  <c r="Q15" i="21"/>
  <c r="E15" i="21"/>
  <c r="AT15" i="21"/>
  <c r="BC15" i="21"/>
  <c r="S15" i="21"/>
  <c r="AI15" i="21"/>
  <c r="AA5" i="21"/>
  <c r="O4" i="21"/>
  <c r="AH5" i="21"/>
  <c r="V4" i="21"/>
  <c r="AL13" i="21"/>
  <c r="AU13" i="21"/>
  <c r="I13" i="21"/>
  <c r="Z13" i="21"/>
  <c r="AQ13" i="21"/>
  <c r="AU10" i="21"/>
  <c r="I10" i="21"/>
  <c r="Z10" i="21"/>
  <c r="AQ10" i="21"/>
  <c r="AO5" i="21"/>
  <c r="AB4" i="21"/>
  <c r="I12" i="21"/>
  <c r="Z12" i="21"/>
  <c r="AQ12" i="21"/>
  <c r="E12" i="21"/>
  <c r="O12" i="21"/>
  <c r="AG9" i="21"/>
  <c r="AZ8" i="21"/>
  <c r="X6" i="21"/>
  <c r="V6" i="21"/>
  <c r="AF5" i="21"/>
  <c r="AI4" i="21"/>
  <c r="V13" i="21"/>
  <c r="N13" i="21"/>
  <c r="G8" i="21"/>
  <c r="AG4" i="21"/>
  <c r="T9" i="21"/>
  <c r="AJ9" i="21"/>
  <c r="AS9" i="21"/>
  <c r="AX16" i="21"/>
  <c r="AT5" i="21"/>
  <c r="Y4" i="21"/>
  <c r="J9" i="21"/>
  <c r="AA9" i="21"/>
  <c r="AR9" i="21"/>
  <c r="BA9" i="21"/>
  <c r="G9" i="21"/>
  <c r="AC15" i="21"/>
  <c r="V5" i="21"/>
  <c r="H4" i="21"/>
  <c r="J16" i="21"/>
  <c r="AO16" i="21"/>
  <c r="U16" i="21"/>
  <c r="AD16" i="21"/>
  <c r="AM16" i="21"/>
  <c r="AV16" i="21"/>
  <c r="AD8" i="21"/>
  <c r="BC8" i="21"/>
  <c r="R8" i="21"/>
  <c r="AK13" i="21"/>
  <c r="AU4" i="21"/>
  <c r="AK15" i="21"/>
  <c r="AB15" i="21"/>
  <c r="BB15" i="21"/>
  <c r="I15" i="21"/>
  <c r="Z15" i="21"/>
  <c r="AQ15" i="21"/>
  <c r="AP16" i="21"/>
  <c r="AV9" i="21"/>
  <c r="T5" i="21"/>
  <c r="F4" i="21"/>
  <c r="Z5" i="21"/>
  <c r="N4" i="21"/>
  <c r="AT13" i="21"/>
  <c r="BC13" i="21"/>
  <c r="R13" i="21"/>
  <c r="AH13" i="21"/>
  <c r="AY13" i="21"/>
  <c r="BC10" i="21"/>
  <c r="R10" i="21"/>
  <c r="AH10" i="21"/>
  <c r="AY10" i="21"/>
  <c r="V10" i="21"/>
  <c r="AG5" i="21"/>
  <c r="U4" i="21"/>
  <c r="R12" i="21"/>
  <c r="AH12" i="21"/>
  <c r="AY12" i="21"/>
  <c r="N12" i="21"/>
  <c r="AV6" i="21"/>
  <c r="AH6" i="21"/>
  <c r="AN5" i="21"/>
  <c r="AM5" i="21"/>
  <c r="S4" i="21"/>
  <c r="J4" i="21"/>
  <c r="BA13" i="21"/>
  <c r="J39" i="17"/>
  <c r="AA13" i="21"/>
  <c r="AQ8" i="21"/>
  <c r="N5" i="21"/>
  <c r="AY3" i="21"/>
  <c r="AG16" i="21"/>
  <c r="L16" i="21"/>
  <c r="AB16" i="21"/>
  <c r="AL16" i="21"/>
  <c r="AU16" i="21"/>
  <c r="E8" i="21"/>
  <c r="AL8" i="21"/>
  <c r="H8" i="21"/>
  <c r="Y8" i="21"/>
  <c r="E13" i="21"/>
  <c r="AZ5" i="21"/>
  <c r="AM4" i="21"/>
  <c r="U15" i="21"/>
  <c r="AV15" i="21"/>
  <c r="G15" i="21"/>
  <c r="R15" i="21"/>
  <c r="AH15" i="21"/>
  <c r="AY15" i="21"/>
  <c r="Q9" i="21"/>
  <c r="L5" i="21"/>
  <c r="AG3" i="21"/>
  <c r="Y16" i="21"/>
  <c r="AO9" i="21"/>
  <c r="S5" i="21"/>
  <c r="E4" i="21"/>
  <c r="BB13" i="21"/>
  <c r="H13" i="21"/>
  <c r="Y13" i="21"/>
  <c r="AP13" i="21"/>
  <c r="AN9" i="21"/>
  <c r="Y5" i="21"/>
  <c r="M4" i="21"/>
  <c r="BC5" i="21"/>
  <c r="AU5" i="21"/>
  <c r="H5" i="21"/>
  <c r="G5" i="21"/>
  <c r="T4" i="21"/>
  <c r="AP4" i="21"/>
  <c r="AE13" i="21"/>
  <c r="J13" i="21"/>
  <c r="AL5" i="21"/>
  <c r="AD5" i="21"/>
  <c r="Z9" i="21"/>
  <c r="AQ9" i="21"/>
  <c r="E9" i="21"/>
  <c r="O9" i="21"/>
  <c r="W9" i="21"/>
  <c r="AR13" i="21"/>
  <c r="T8" i="21"/>
  <c r="E5" i="21"/>
  <c r="AI3" i="21"/>
  <c r="E16" i="21"/>
  <c r="BA16" i="21"/>
  <c r="T16" i="21"/>
  <c r="AJ16" i="21"/>
  <c r="AT16" i="21"/>
  <c r="BC16" i="21"/>
  <c r="N8" i="21"/>
  <c r="AT8" i="21"/>
  <c r="Q8" i="21"/>
  <c r="AG8" i="21"/>
  <c r="AR5" i="21"/>
  <c r="AE4" i="21"/>
  <c r="AN15" i="21"/>
  <c r="F15" i="21"/>
  <c r="P15" i="21"/>
  <c r="Y15" i="21"/>
  <c r="AP15" i="21"/>
  <c r="AJ13" i="21"/>
  <c r="AI8" i="21"/>
  <c r="BB4" i="21"/>
  <c r="Y3" i="21"/>
  <c r="I9" i="21"/>
  <c r="J5" i="21"/>
  <c r="AV3" i="21"/>
  <c r="G13" i="21"/>
  <c r="Q13" i="21"/>
  <c r="AG13" i="21"/>
  <c r="AX13" i="21"/>
  <c r="V16" i="21"/>
  <c r="H9" i="21"/>
  <c r="R5" i="21"/>
  <c r="W5" i="21"/>
  <c r="AV5" i="21"/>
  <c r="P5" i="21"/>
  <c r="AY4" i="21"/>
  <c r="U26" i="21"/>
  <c r="X26" i="21"/>
  <c r="M3" i="21"/>
  <c r="AQ3" i="21"/>
  <c r="R3" i="21"/>
  <c r="AP3" i="21"/>
  <c r="F3" i="21"/>
  <c r="AN3" i="21"/>
  <c r="AA3" i="21"/>
  <c r="AZ3" i="21"/>
  <c r="BB3" i="21"/>
  <c r="T3" i="21"/>
  <c r="AD3" i="21"/>
  <c r="AH3" i="21"/>
  <c r="AF3" i="21"/>
  <c r="Z3" i="21"/>
  <c r="AL3" i="21"/>
  <c r="AW3" i="21"/>
  <c r="X3" i="21"/>
  <c r="AR3" i="21"/>
  <c r="O3" i="21"/>
  <c r="L3" i="21"/>
  <c r="AJ3" i="21"/>
  <c r="S3" i="21"/>
  <c r="AO3" i="21"/>
  <c r="Q3" i="21"/>
  <c r="AM3" i="21"/>
  <c r="J25" i="21"/>
  <c r="W3" i="21"/>
  <c r="G3" i="21"/>
  <c r="BC25" i="21"/>
  <c r="BB25" i="21"/>
  <c r="V3" i="21"/>
  <c r="BC3" i="21"/>
  <c r="BA3" i="21"/>
  <c r="AS3" i="21"/>
  <c r="N26" i="21"/>
  <c r="AF26" i="21"/>
  <c r="AW26" i="21"/>
  <c r="V26" i="21"/>
  <c r="AD26" i="21"/>
  <c r="AN26" i="21"/>
  <c r="J26" i="21"/>
  <c r="AL26" i="21"/>
  <c r="AV26" i="21"/>
  <c r="S26" i="21"/>
  <c r="AS26" i="21"/>
  <c r="BB26" i="21"/>
  <c r="R26" i="21"/>
  <c r="AH26" i="21"/>
  <c r="W26" i="21"/>
  <c r="AA26" i="21"/>
  <c r="C28" i="21"/>
  <c r="BC26" i="21"/>
  <c r="AQ26" i="21"/>
  <c r="F26" i="21"/>
  <c r="Q26" i="21"/>
  <c r="AG26" i="21"/>
  <c r="AX26" i="21"/>
  <c r="AE3" i="21"/>
  <c r="N3" i="21"/>
  <c r="AT3" i="21"/>
  <c r="E3" i="21"/>
  <c r="P3" i="21"/>
  <c r="AC3" i="21"/>
  <c r="AU3" i="21"/>
  <c r="C15" i="15"/>
  <c r="G15" i="24"/>
  <c r="E15" i="15"/>
  <c r="D19" i="21"/>
  <c r="B40" i="16"/>
  <c r="G23" i="24"/>
  <c r="E40" i="16"/>
  <c r="F49" i="15"/>
  <c r="F48" i="15"/>
  <c r="F47" i="15"/>
  <c r="F46" i="15"/>
  <c r="F45" i="15"/>
  <c r="F44" i="15"/>
  <c r="F43" i="15"/>
  <c r="F42" i="15"/>
  <c r="F41" i="15"/>
  <c r="F40" i="15"/>
  <c r="F39" i="15"/>
  <c r="F38" i="15"/>
  <c r="F37" i="15"/>
  <c r="F36" i="15"/>
  <c r="F29" i="15"/>
  <c r="F28" i="15"/>
  <c r="F27" i="15"/>
  <c r="F26" i="15"/>
  <c r="F25" i="15"/>
  <c r="F24" i="15"/>
  <c r="F23" i="15"/>
  <c r="F22" i="15"/>
  <c r="F21" i="15"/>
  <c r="D33" i="24"/>
  <c r="E33" i="24"/>
  <c r="J25" i="24"/>
  <c r="K28" i="21"/>
  <c r="K27" i="21"/>
  <c r="E14" i="22"/>
  <c r="J14" i="22"/>
  <c r="B42" i="16"/>
  <c r="G24" i="24"/>
  <c r="D20" i="21"/>
  <c r="D17" i="21"/>
  <c r="D18" i="21"/>
  <c r="D23" i="21"/>
  <c r="D22" i="21"/>
  <c r="D24" i="21"/>
  <c r="D21" i="21"/>
  <c r="D6" i="21"/>
  <c r="D11" i="21"/>
  <c r="D7" i="21"/>
  <c r="Y28" i="21"/>
  <c r="Y27" i="21"/>
  <c r="E28" i="22"/>
  <c r="J28" i="22"/>
  <c r="D14" i="21"/>
  <c r="I28" i="21"/>
  <c r="I27" i="21"/>
  <c r="E12" i="22"/>
  <c r="J12" i="22"/>
  <c r="D13" i="21"/>
  <c r="D12" i="21"/>
  <c r="L28" i="21"/>
  <c r="L27" i="21"/>
  <c r="E15" i="22"/>
  <c r="J15" i="22"/>
  <c r="AA28" i="21"/>
  <c r="AA27" i="21"/>
  <c r="E30" i="22"/>
  <c r="J30" i="22"/>
  <c r="S28" i="21"/>
  <c r="S27" i="21"/>
  <c r="E22" i="22"/>
  <c r="J22" i="22"/>
  <c r="O28" i="21"/>
  <c r="O27" i="21"/>
  <c r="E18" i="22"/>
  <c r="J18" i="22"/>
  <c r="AD28" i="21"/>
  <c r="AD27" i="21"/>
  <c r="E33" i="22"/>
  <c r="J33" i="22"/>
  <c r="AV28" i="21"/>
  <c r="AV27" i="21"/>
  <c r="E51" i="22"/>
  <c r="J51" i="22"/>
  <c r="D15" i="21"/>
  <c r="AC28" i="21"/>
  <c r="AC27" i="21"/>
  <c r="E32" i="22"/>
  <c r="J32" i="22"/>
  <c r="Q28" i="21"/>
  <c r="Q27" i="21"/>
  <c r="E20" i="22"/>
  <c r="J20" i="22"/>
  <c r="D4" i="21"/>
  <c r="AG28" i="21"/>
  <c r="AG27" i="21"/>
  <c r="E36" i="22"/>
  <c r="J36" i="22"/>
  <c r="AY28" i="21"/>
  <c r="AY27" i="21"/>
  <c r="E54" i="22"/>
  <c r="J54" i="22"/>
  <c r="R28" i="21"/>
  <c r="R27" i="21"/>
  <c r="E21" i="22"/>
  <c r="J21" i="22"/>
  <c r="D10" i="21"/>
  <c r="AH28" i="21"/>
  <c r="AH27" i="21"/>
  <c r="E37" i="22"/>
  <c r="J37" i="22"/>
  <c r="AI28" i="21"/>
  <c r="AI27" i="21"/>
  <c r="E38" i="22"/>
  <c r="J38" i="22"/>
  <c r="H28" i="21"/>
  <c r="H27" i="21"/>
  <c r="E11" i="22"/>
  <c r="J11" i="22"/>
  <c r="M28" i="21"/>
  <c r="M27" i="21"/>
  <c r="E16" i="22"/>
  <c r="J16" i="22"/>
  <c r="D8" i="21"/>
  <c r="AJ28" i="21"/>
  <c r="AJ27" i="21"/>
  <c r="E39" i="22"/>
  <c r="J39" i="22"/>
  <c r="D5" i="21"/>
  <c r="AB28" i="21"/>
  <c r="AB27" i="21"/>
  <c r="E31" i="22"/>
  <c r="J31" i="22"/>
  <c r="D9" i="21"/>
  <c r="AP28" i="21"/>
  <c r="AP27" i="21"/>
  <c r="E45" i="22"/>
  <c r="J45" i="22"/>
  <c r="AK28" i="21"/>
  <c r="AK27" i="21"/>
  <c r="E40" i="22"/>
  <c r="J40" i="22"/>
  <c r="AR28" i="21"/>
  <c r="AR27" i="21"/>
  <c r="E47" i="22"/>
  <c r="J47" i="22"/>
  <c r="D16" i="21"/>
  <c r="AU28" i="21"/>
  <c r="AU27" i="21"/>
  <c r="E50" i="22"/>
  <c r="J50" i="22"/>
  <c r="E28" i="21"/>
  <c r="E27" i="21"/>
  <c r="E8" i="22"/>
  <c r="J8" i="22"/>
  <c r="U8" i="22"/>
  <c r="AX28" i="21"/>
  <c r="AX27" i="21"/>
  <c r="E53" i="22"/>
  <c r="J53" i="22"/>
  <c r="Z28" i="21"/>
  <c r="Z27" i="21"/>
  <c r="E29" i="22"/>
  <c r="J29" i="22"/>
  <c r="U28" i="21"/>
  <c r="U27" i="21"/>
  <c r="E24" i="22"/>
  <c r="J24" i="22"/>
  <c r="AQ28" i="21"/>
  <c r="AQ27" i="21"/>
  <c r="E46" i="22"/>
  <c r="J46" i="22"/>
  <c r="F28" i="21"/>
  <c r="F27" i="21"/>
  <c r="E9" i="22"/>
  <c r="J9" i="22"/>
  <c r="V28" i="21"/>
  <c r="V27" i="21"/>
  <c r="E25" i="22"/>
  <c r="J25" i="22"/>
  <c r="AO28" i="21"/>
  <c r="AO27" i="21"/>
  <c r="E44" i="22"/>
  <c r="J44" i="22"/>
  <c r="AW28" i="21"/>
  <c r="AW27" i="21"/>
  <c r="E52" i="22"/>
  <c r="J52" i="22"/>
  <c r="AZ28" i="21"/>
  <c r="AZ27" i="21"/>
  <c r="E55" i="22"/>
  <c r="J55" i="22"/>
  <c r="X28" i="21"/>
  <c r="X27" i="21"/>
  <c r="E27" i="22"/>
  <c r="J27" i="22"/>
  <c r="AT28" i="21"/>
  <c r="AT27" i="21"/>
  <c r="E49" i="22"/>
  <c r="J49" i="22"/>
  <c r="AN28" i="21"/>
  <c r="AN27" i="21"/>
  <c r="E43" i="22"/>
  <c r="J43" i="22"/>
  <c r="BC28" i="21"/>
  <c r="BC27" i="21"/>
  <c r="E58" i="22"/>
  <c r="J58" i="22"/>
  <c r="AF28" i="21"/>
  <c r="AF27" i="21"/>
  <c r="E35" i="22"/>
  <c r="J35" i="22"/>
  <c r="AL28" i="21"/>
  <c r="AL27" i="21"/>
  <c r="E41" i="22"/>
  <c r="J41" i="22"/>
  <c r="G28" i="21"/>
  <c r="G27" i="21"/>
  <c r="E10" i="22"/>
  <c r="J10" i="22"/>
  <c r="AE28" i="21"/>
  <c r="AE27" i="21"/>
  <c r="E34" i="22"/>
  <c r="J34" i="22"/>
  <c r="J28" i="21"/>
  <c r="J27" i="21"/>
  <c r="E13" i="22"/>
  <c r="J13" i="22"/>
  <c r="BA28" i="21"/>
  <c r="BA27" i="21"/>
  <c r="E56" i="22"/>
  <c r="J56" i="22"/>
  <c r="AM28" i="21"/>
  <c r="AM27" i="21"/>
  <c r="E42" i="22"/>
  <c r="J42" i="22"/>
  <c r="T28" i="21"/>
  <c r="T27" i="21"/>
  <c r="E23" i="22"/>
  <c r="J23" i="22"/>
  <c r="W28" i="21"/>
  <c r="W27" i="21"/>
  <c r="E26" i="22"/>
  <c r="J26" i="22"/>
  <c r="D3" i="21"/>
  <c r="BB28" i="21"/>
  <c r="BB27" i="21"/>
  <c r="E57" i="22"/>
  <c r="J57" i="22"/>
  <c r="D25" i="21"/>
  <c r="AS28" i="21"/>
  <c r="AS27" i="21"/>
  <c r="E48" i="22"/>
  <c r="J48" i="22"/>
  <c r="N28" i="21"/>
  <c r="N27" i="21"/>
  <c r="E17" i="22"/>
  <c r="J17" i="22"/>
  <c r="P28" i="21"/>
  <c r="P27" i="21"/>
  <c r="E19" i="22"/>
  <c r="J19" i="22"/>
  <c r="D26" i="21"/>
  <c r="F30" i="15"/>
  <c r="F50" i="15"/>
  <c r="G51" i="15"/>
  <c r="C31" i="15"/>
  <c r="G16" i="24"/>
  <c r="G31" i="15"/>
  <c r="J18" i="24"/>
  <c r="F33" i="24"/>
  <c r="G33" i="24"/>
  <c r="U14" i="22"/>
  <c r="K14" i="22"/>
  <c r="Q14" i="22"/>
  <c r="K43" i="22"/>
  <c r="S43" i="22"/>
  <c r="U43" i="22"/>
  <c r="K40" i="22"/>
  <c r="S40" i="22"/>
  <c r="U40" i="22"/>
  <c r="K20" i="22"/>
  <c r="T20" i="22"/>
  <c r="U20" i="22"/>
  <c r="K13" i="22"/>
  <c r="Q13" i="22"/>
  <c r="U13" i="22"/>
  <c r="K34" i="22"/>
  <c r="T34" i="22"/>
  <c r="U34" i="22"/>
  <c r="K55" i="22"/>
  <c r="S55" i="22"/>
  <c r="U55" i="22"/>
  <c r="K53" i="22"/>
  <c r="S53" i="22"/>
  <c r="U53" i="22"/>
  <c r="K37" i="22"/>
  <c r="T37" i="22"/>
  <c r="U37" i="22"/>
  <c r="K56" i="22"/>
  <c r="T56" i="22"/>
  <c r="U56" i="22"/>
  <c r="K57" i="22"/>
  <c r="R57" i="22"/>
  <c r="U57" i="22"/>
  <c r="K10" i="22"/>
  <c r="Q10" i="22"/>
  <c r="U10" i="22"/>
  <c r="K52" i="22"/>
  <c r="T52" i="22"/>
  <c r="U52" i="22"/>
  <c r="K31" i="22"/>
  <c r="T31" i="22"/>
  <c r="U31" i="22"/>
  <c r="K51" i="22"/>
  <c r="T51" i="22"/>
  <c r="U51" i="22"/>
  <c r="K12" i="22"/>
  <c r="Q12" i="22"/>
  <c r="U12" i="22"/>
  <c r="K44" i="22"/>
  <c r="R44" i="22"/>
  <c r="U44" i="22"/>
  <c r="K21" i="22"/>
  <c r="T21" i="22"/>
  <c r="U21" i="22"/>
  <c r="K33" i="22"/>
  <c r="R33" i="22"/>
  <c r="U33" i="22"/>
  <c r="K41" i="22"/>
  <c r="R41" i="22"/>
  <c r="U41" i="22"/>
  <c r="K26" i="22"/>
  <c r="T26" i="22"/>
  <c r="U26" i="22"/>
  <c r="K35" i="22"/>
  <c r="T35" i="22"/>
  <c r="U35" i="22"/>
  <c r="K25" i="22"/>
  <c r="T25" i="22"/>
  <c r="U25" i="22"/>
  <c r="K50" i="22"/>
  <c r="T50" i="22"/>
  <c r="U50" i="22"/>
  <c r="K39" i="22"/>
  <c r="R39" i="22"/>
  <c r="U39" i="22"/>
  <c r="K54" i="22"/>
  <c r="T54" i="22"/>
  <c r="U54" i="22"/>
  <c r="K18" i="22"/>
  <c r="T18" i="22"/>
  <c r="U18" i="22"/>
  <c r="K28" i="22"/>
  <c r="T28" i="22"/>
  <c r="U28" i="22"/>
  <c r="K23" i="22"/>
  <c r="T23" i="22"/>
  <c r="U23" i="22"/>
  <c r="K58" i="22"/>
  <c r="S58" i="22"/>
  <c r="U58" i="22"/>
  <c r="K9" i="22"/>
  <c r="Q9" i="22"/>
  <c r="U9" i="22"/>
  <c r="K36" i="22"/>
  <c r="S36" i="22"/>
  <c r="U36" i="22"/>
  <c r="K22" i="22"/>
  <c r="T22" i="22"/>
  <c r="U22" i="22"/>
  <c r="K46" i="22"/>
  <c r="T46" i="22"/>
  <c r="U46" i="22"/>
  <c r="K47" i="22"/>
  <c r="T47" i="22"/>
  <c r="U47" i="22"/>
  <c r="K16" i="22"/>
  <c r="T16" i="22"/>
  <c r="U16" i="22"/>
  <c r="K30" i="22"/>
  <c r="T30" i="22"/>
  <c r="U30" i="22"/>
  <c r="K42" i="22"/>
  <c r="T42" i="22"/>
  <c r="U42" i="22"/>
  <c r="K49" i="22"/>
  <c r="S49" i="22"/>
  <c r="U49" i="22"/>
  <c r="K11" i="22"/>
  <c r="Q11" i="22"/>
  <c r="U11" i="22"/>
  <c r="K15" i="22"/>
  <c r="Q15" i="22"/>
  <c r="U15" i="22"/>
  <c r="K19" i="22"/>
  <c r="T19" i="22"/>
  <c r="U19" i="22"/>
  <c r="K17" i="22"/>
  <c r="T17" i="22"/>
  <c r="U17" i="22"/>
  <c r="K24" i="22"/>
  <c r="T24" i="22"/>
  <c r="U24" i="22"/>
  <c r="K48" i="22"/>
  <c r="R48" i="22"/>
  <c r="U48" i="22"/>
  <c r="K27" i="22"/>
  <c r="T27" i="22"/>
  <c r="U27" i="22"/>
  <c r="K29" i="22"/>
  <c r="T29" i="22"/>
  <c r="U29" i="22"/>
  <c r="K45" i="22"/>
  <c r="R45" i="22"/>
  <c r="U45" i="22"/>
  <c r="K38" i="22"/>
  <c r="S38" i="22"/>
  <c r="U38" i="22"/>
  <c r="K32" i="22"/>
  <c r="R32" i="22"/>
  <c r="U32" i="22"/>
  <c r="K8" i="22"/>
  <c r="Q8" i="22"/>
  <c r="C51" i="15"/>
  <c r="G17" i="24"/>
  <c r="E51" i="15"/>
  <c r="E31" i="15"/>
  <c r="H16" i="6"/>
  <c r="I16" i="6"/>
  <c r="H44" i="6"/>
  <c r="I44" i="6"/>
  <c r="H43" i="6"/>
  <c r="I43" i="6"/>
  <c r="H42" i="6"/>
  <c r="I42" i="6"/>
  <c r="H41" i="6"/>
  <c r="I41" i="6"/>
  <c r="H40" i="6"/>
  <c r="I40" i="6"/>
  <c r="H39" i="6"/>
  <c r="I39" i="6"/>
  <c r="H38" i="6"/>
  <c r="I38" i="6"/>
  <c r="H37" i="6"/>
  <c r="I37" i="6"/>
  <c r="H36" i="6"/>
  <c r="I36" i="6"/>
  <c r="H35" i="6"/>
  <c r="I35" i="6"/>
  <c r="H34" i="6"/>
  <c r="I34" i="6"/>
  <c r="H33" i="6"/>
  <c r="I33" i="6"/>
  <c r="H32" i="6"/>
  <c r="I32" i="6"/>
  <c r="H31" i="6"/>
  <c r="I31" i="6"/>
  <c r="H30" i="6"/>
  <c r="I30" i="6"/>
  <c r="H29" i="6"/>
  <c r="I29" i="6"/>
  <c r="H28" i="6"/>
  <c r="I28" i="6"/>
  <c r="H27" i="6"/>
  <c r="I27" i="6"/>
  <c r="H26" i="6"/>
  <c r="I26" i="6"/>
  <c r="H25" i="6"/>
  <c r="I25" i="6"/>
  <c r="H24" i="6"/>
  <c r="I24" i="6"/>
  <c r="H23" i="6"/>
  <c r="I23" i="6"/>
  <c r="H22" i="6"/>
  <c r="I22" i="6"/>
  <c r="H21" i="6"/>
  <c r="I21" i="6"/>
  <c r="H20" i="6"/>
  <c r="I20" i="6"/>
  <c r="H19" i="6"/>
  <c r="I19" i="6"/>
  <c r="H18" i="6"/>
  <c r="I18" i="6"/>
  <c r="H17" i="6"/>
  <c r="I17" i="6"/>
  <c r="L9" i="9"/>
  <c r="C55" i="6"/>
  <c r="C54" i="6"/>
  <c r="C53" i="6"/>
  <c r="C50" i="6"/>
  <c r="C51" i="6"/>
  <c r="C52" i="6"/>
  <c r="S52" i="22"/>
  <c r="T53" i="22"/>
  <c r="R56" i="22"/>
  <c r="R35" i="22"/>
  <c r="R34" i="22"/>
  <c r="R49" i="22"/>
  <c r="S48" i="22"/>
  <c r="R38" i="22"/>
  <c r="T39" i="22"/>
  <c r="S35" i="22"/>
  <c r="S39" i="22"/>
  <c r="S26" i="22"/>
  <c r="L23" i="22"/>
  <c r="S46" i="22"/>
  <c r="T55" i="22"/>
  <c r="R46" i="22"/>
  <c r="T32" i="22"/>
  <c r="L58" i="22"/>
  <c r="R42" i="22"/>
  <c r="T40" i="22"/>
  <c r="S32" i="22"/>
  <c r="R40" i="22"/>
  <c r="S54" i="22"/>
  <c r="S50" i="22"/>
  <c r="R36" i="22"/>
  <c r="L52" i="22"/>
  <c r="Q59" i="22"/>
  <c r="Q64" i="22"/>
  <c r="S41" i="22"/>
  <c r="S37" i="22"/>
  <c r="R37" i="22"/>
  <c r="T41" i="22"/>
  <c r="S45" i="22"/>
  <c r="T36" i="22"/>
  <c r="S47" i="22"/>
  <c r="L20" i="22"/>
  <c r="T48" i="22"/>
  <c r="S42" i="22"/>
  <c r="T38" i="22"/>
  <c r="L29" i="22"/>
  <c r="L44" i="22"/>
  <c r="T49" i="22"/>
  <c r="L15" i="22"/>
  <c r="Q61" i="22"/>
  <c r="Q62" i="22"/>
  <c r="K60" i="22"/>
  <c r="A22" i="21"/>
  <c r="C57" i="6"/>
  <c r="D57" i="6"/>
  <c r="G12" i="31"/>
  <c r="M9" i="9"/>
  <c r="B11" i="23"/>
  <c r="C11" i="23"/>
  <c r="E86" i="9"/>
  <c r="B12" i="31"/>
  <c r="C12" i="31"/>
  <c r="B10" i="23"/>
  <c r="C10" i="23"/>
  <c r="E85" i="9"/>
  <c r="B11" i="31"/>
  <c r="C11" i="31"/>
  <c r="B9" i="23"/>
  <c r="C9" i="23"/>
  <c r="E84" i="9"/>
  <c r="B10" i="31"/>
  <c r="C10" i="31"/>
  <c r="B7" i="23"/>
  <c r="C7" i="23"/>
  <c r="E82" i="9"/>
  <c r="B8" i="31"/>
  <c r="C8" i="31"/>
  <c r="B13" i="23"/>
  <c r="C13" i="23"/>
  <c r="E88" i="9"/>
  <c r="B14" i="31"/>
  <c r="C14" i="31"/>
  <c r="B8" i="23"/>
  <c r="C8" i="23"/>
  <c r="E83" i="9"/>
  <c r="B9" i="31"/>
  <c r="C9" i="31"/>
  <c r="B12" i="23"/>
  <c r="C12" i="23"/>
  <c r="E87" i="9"/>
  <c r="B13" i="31"/>
  <c r="C13" i="31"/>
  <c r="C58" i="6"/>
  <c r="I23" i="9"/>
  <c r="I60" i="9"/>
  <c r="R59" i="22"/>
  <c r="R64" i="22"/>
  <c r="R60" i="22"/>
  <c r="R61" i="22"/>
  <c r="R62" i="22"/>
  <c r="S59" i="22"/>
  <c r="S64" i="22"/>
  <c r="T61" i="22"/>
  <c r="T62" i="22"/>
  <c r="T59" i="22"/>
  <c r="T64" i="22"/>
  <c r="Q60" i="22"/>
  <c r="S61" i="22"/>
  <c r="S62" i="22"/>
  <c r="T60" i="22"/>
  <c r="S60" i="22"/>
  <c r="A25" i="21"/>
  <c r="A24" i="21"/>
  <c r="A6" i="21"/>
  <c r="A9" i="21"/>
  <c r="A16" i="21"/>
  <c r="A5" i="21"/>
  <c r="A14" i="21"/>
  <c r="A18" i="21"/>
  <c r="A3" i="21"/>
  <c r="A20" i="21"/>
  <c r="A15" i="21"/>
  <c r="A13" i="21"/>
  <c r="A10" i="21"/>
  <c r="A17" i="21"/>
  <c r="A12" i="21"/>
  <c r="A11" i="21"/>
  <c r="A19" i="21"/>
  <c r="A21" i="21"/>
  <c r="A26" i="21"/>
  <c r="A8" i="21"/>
  <c r="A7" i="21"/>
  <c r="A23" i="21"/>
  <c r="A4" i="21"/>
  <c r="I16" i="9"/>
  <c r="I36" i="9"/>
  <c r="I28" i="9"/>
  <c r="N60" i="9"/>
  <c r="F87" i="9"/>
  <c r="D13" i="31"/>
  <c r="E13" i="31"/>
  <c r="J60" i="9"/>
  <c r="N36" i="9"/>
  <c r="F86" i="9"/>
  <c r="D12" i="31"/>
  <c r="E12" i="31"/>
  <c r="J36" i="9"/>
  <c r="N28" i="9"/>
  <c r="F85" i="9"/>
  <c r="D11" i="31"/>
  <c r="E11" i="31"/>
  <c r="J28" i="9"/>
  <c r="N23" i="9"/>
  <c r="F84" i="9"/>
  <c r="D10" i="31"/>
  <c r="E10" i="31"/>
  <c r="J23" i="9"/>
  <c r="N16" i="9"/>
  <c r="F83" i="9"/>
  <c r="D9" i="31"/>
  <c r="E9" i="31"/>
  <c r="J16" i="9"/>
  <c r="J9" i="26"/>
  <c r="G7" i="26"/>
  <c r="G11" i="26"/>
  <c r="G10" i="26"/>
  <c r="G6" i="26"/>
  <c r="G13" i="26"/>
  <c r="G8" i="26"/>
  <c r="G9" i="26"/>
  <c r="G12" i="26"/>
  <c r="G4" i="26"/>
  <c r="G5" i="26"/>
  <c r="J6" i="26"/>
  <c r="J10" i="26"/>
  <c r="J7" i="26"/>
  <c r="J12" i="26"/>
  <c r="J4" i="26"/>
  <c r="I9" i="26"/>
  <c r="I6" i="26"/>
  <c r="I11" i="26"/>
  <c r="I8" i="26"/>
  <c r="I13" i="26"/>
  <c r="I5" i="26"/>
  <c r="I10" i="26"/>
  <c r="I7" i="26"/>
  <c r="I12" i="26"/>
  <c r="I4" i="26"/>
  <c r="H12" i="26"/>
  <c r="H4" i="26"/>
  <c r="H9" i="26"/>
  <c r="H6" i="26"/>
  <c r="H7" i="26"/>
  <c r="H11" i="26"/>
  <c r="H8" i="26"/>
  <c r="H13" i="26"/>
  <c r="H5" i="26"/>
  <c r="H10" i="26"/>
  <c r="A28" i="21"/>
  <c r="J5" i="26"/>
  <c r="J13" i="26"/>
  <c r="J8" i="26"/>
  <c r="J11" i="26"/>
  <c r="A12" i="26"/>
  <c r="A13" i="32"/>
  <c r="D10" i="26"/>
  <c r="L10" i="26"/>
  <c r="D11" i="26"/>
  <c r="L11" i="26"/>
  <c r="A9" i="26"/>
  <c r="A10" i="32"/>
  <c r="D5" i="26"/>
  <c r="L5" i="26"/>
  <c r="E10" i="26"/>
  <c r="M10" i="26"/>
  <c r="D7" i="26"/>
  <c r="L7" i="26"/>
  <c r="A5" i="26"/>
  <c r="A6" i="32"/>
  <c r="E11" i="26"/>
  <c r="M11" i="26"/>
  <c r="A13" i="26"/>
  <c r="A14" i="32"/>
  <c r="F8" i="26"/>
  <c r="N8" i="26"/>
  <c r="D9" i="26"/>
  <c r="L9" i="26"/>
  <c r="E13" i="26"/>
  <c r="M13" i="26"/>
  <c r="F7" i="26"/>
  <c r="N7" i="26"/>
  <c r="D6" i="26"/>
  <c r="L6" i="26"/>
  <c r="D8" i="26"/>
  <c r="L8" i="26"/>
  <c r="C10" i="26"/>
  <c r="K10" i="26"/>
  <c r="E5" i="26"/>
  <c r="M5" i="26"/>
  <c r="E6" i="26"/>
  <c r="M6" i="26"/>
  <c r="F4" i="26"/>
  <c r="N4" i="26"/>
  <c r="E4" i="26"/>
  <c r="M4" i="26"/>
  <c r="F5" i="26"/>
  <c r="N5" i="26"/>
  <c r="D12" i="26"/>
  <c r="L12" i="26"/>
  <c r="A11" i="26"/>
  <c r="A12" i="32"/>
  <c r="D4" i="26"/>
  <c r="L4" i="26"/>
  <c r="A7" i="26"/>
  <c r="A8" i="32"/>
  <c r="F12" i="26"/>
  <c r="N12" i="26"/>
  <c r="F9" i="26"/>
  <c r="N9" i="26"/>
  <c r="F11" i="26"/>
  <c r="N11" i="26"/>
  <c r="A8" i="26"/>
  <c r="A9" i="32"/>
  <c r="F6" i="26"/>
  <c r="N6" i="26"/>
  <c r="E7" i="26"/>
  <c r="M7" i="26"/>
  <c r="A6" i="26"/>
  <c r="A7" i="32"/>
  <c r="E9" i="26"/>
  <c r="M9" i="26"/>
  <c r="F13" i="26"/>
  <c r="N13" i="26"/>
  <c r="C5" i="26"/>
  <c r="K5" i="26"/>
  <c r="E12" i="26"/>
  <c r="M12" i="26"/>
  <c r="C9" i="26"/>
  <c r="K9" i="26"/>
  <c r="C13" i="26"/>
  <c r="K13" i="26"/>
  <c r="E8" i="26"/>
  <c r="M8" i="26"/>
  <c r="F10" i="26"/>
  <c r="N10" i="26"/>
  <c r="D13" i="26"/>
  <c r="L13" i="26"/>
  <c r="A10" i="26"/>
  <c r="A11" i="32"/>
  <c r="C6" i="26"/>
  <c r="K6" i="26"/>
  <c r="C4" i="26"/>
  <c r="K4" i="26"/>
  <c r="C12" i="26"/>
  <c r="K12" i="26"/>
  <c r="C11" i="26"/>
  <c r="K11" i="26"/>
  <c r="C8" i="26"/>
  <c r="K8" i="26"/>
  <c r="A4" i="26"/>
  <c r="A5" i="32"/>
  <c r="C7" i="26"/>
  <c r="K7" i="26"/>
  <c r="C9" i="32"/>
  <c r="B9" i="32"/>
  <c r="C10" i="32"/>
  <c r="B10" i="32"/>
  <c r="C12" i="32"/>
  <c r="B12" i="32"/>
  <c r="C11" i="32"/>
  <c r="B11" i="32"/>
  <c r="C6" i="32"/>
  <c r="B6" i="32"/>
  <c r="C8" i="32"/>
  <c r="B8" i="32"/>
  <c r="C14" i="32"/>
  <c r="B14" i="32"/>
  <c r="C5" i="32"/>
  <c r="B5" i="32"/>
  <c r="C7" i="32"/>
  <c r="B7" i="32"/>
  <c r="C13" i="32"/>
  <c r="B13" i="32"/>
  <c r="A12" i="27"/>
  <c r="B12" i="27"/>
  <c r="A12" i="30"/>
  <c r="A6" i="27"/>
  <c r="B6" i="27"/>
  <c r="A6" i="30"/>
  <c r="A9" i="27"/>
  <c r="B9" i="27"/>
  <c r="A9" i="30"/>
  <c r="A10" i="27"/>
  <c r="B10" i="27"/>
  <c r="A10" i="30"/>
  <c r="A11" i="27"/>
  <c r="B11" i="27"/>
  <c r="A11" i="30"/>
  <c r="A8" i="27"/>
  <c r="C8" i="27"/>
  <c r="F8" i="27"/>
  <c r="A8" i="30"/>
  <c r="A14" i="27"/>
  <c r="C14" i="27"/>
  <c r="F14" i="27"/>
  <c r="A14" i="30"/>
  <c r="A5" i="27"/>
  <c r="B5" i="27"/>
  <c r="A5" i="30"/>
  <c r="A7" i="27"/>
  <c r="B7" i="27"/>
  <c r="A7" i="30"/>
  <c r="A13" i="27"/>
  <c r="B13" i="27"/>
  <c r="A13" i="30"/>
  <c r="Q8" i="26"/>
  <c r="Q12" i="26"/>
  <c r="D13" i="32"/>
  <c r="Q9" i="26"/>
  <c r="Q4" i="26"/>
  <c r="D5" i="32"/>
  <c r="Q6" i="26"/>
  <c r="Q7" i="26"/>
  <c r="D8" i="32"/>
  <c r="Q10" i="26"/>
  <c r="D11" i="32"/>
  <c r="H11" i="32"/>
  <c r="Q11" i="26"/>
  <c r="Q13" i="26"/>
  <c r="Q5" i="26"/>
  <c r="D6" i="32"/>
  <c r="O8" i="26"/>
  <c r="O13" i="26"/>
  <c r="O10" i="26"/>
  <c r="O12" i="26"/>
  <c r="E13" i="32"/>
  <c r="O4" i="26"/>
  <c r="E5" i="32"/>
  <c r="O11" i="26"/>
  <c r="E12" i="32"/>
  <c r="O6" i="26"/>
  <c r="E7" i="32"/>
  <c r="O5" i="26"/>
  <c r="E6" i="32"/>
  <c r="O9" i="26"/>
  <c r="O7" i="26"/>
  <c r="E8" i="32"/>
  <c r="M17" i="26"/>
  <c r="L17" i="26"/>
  <c r="D14" i="27"/>
  <c r="H14" i="27"/>
  <c r="H6" i="32"/>
  <c r="H13" i="32"/>
  <c r="H8" i="32"/>
  <c r="H5" i="32"/>
  <c r="B14" i="27"/>
  <c r="E10" i="27"/>
  <c r="D7" i="27"/>
  <c r="D10" i="27"/>
  <c r="E14" i="27"/>
  <c r="E11" i="27"/>
  <c r="D9" i="27"/>
  <c r="E9" i="27"/>
  <c r="B8" i="27"/>
  <c r="G5" i="32"/>
  <c r="G13" i="32"/>
  <c r="G11" i="32"/>
  <c r="G6" i="32"/>
  <c r="G8" i="32"/>
  <c r="F13" i="32"/>
  <c r="F5" i="32"/>
  <c r="F8" i="32"/>
  <c r="F11" i="32"/>
  <c r="F10" i="32"/>
  <c r="C9" i="27"/>
  <c r="F9" i="27"/>
  <c r="D10" i="32"/>
  <c r="H10" i="32"/>
  <c r="C11" i="27"/>
  <c r="F11" i="27"/>
  <c r="C12" i="27"/>
  <c r="F12" i="27"/>
  <c r="E7" i="27"/>
  <c r="E10" i="32"/>
  <c r="C7" i="27"/>
  <c r="F7" i="27"/>
  <c r="E12" i="27"/>
  <c r="D12" i="27"/>
  <c r="D7" i="32"/>
  <c r="H7" i="32"/>
  <c r="F14" i="32"/>
  <c r="F12" i="32"/>
  <c r="F9" i="32"/>
  <c r="E11" i="32"/>
  <c r="D11" i="27"/>
  <c r="F7" i="32"/>
  <c r="D14" i="32"/>
  <c r="H14" i="32"/>
  <c r="F6" i="32"/>
  <c r="D12" i="32"/>
  <c r="H12" i="32"/>
  <c r="D9" i="32"/>
  <c r="H9" i="32"/>
  <c r="E14" i="32"/>
  <c r="E9" i="32"/>
  <c r="C6" i="27"/>
  <c r="F6" i="27"/>
  <c r="E8" i="27"/>
  <c r="C13" i="27"/>
  <c r="F13" i="27"/>
  <c r="E6" i="27"/>
  <c r="D6" i="27"/>
  <c r="D13" i="27"/>
  <c r="E13" i="27"/>
  <c r="D8" i="27"/>
  <c r="C5" i="27"/>
  <c r="F5" i="27"/>
  <c r="D5" i="27"/>
  <c r="E5" i="30"/>
  <c r="D5" i="30"/>
  <c r="C5" i="30"/>
  <c r="B5" i="30"/>
  <c r="E10" i="30"/>
  <c r="D10" i="30"/>
  <c r="C10" i="30"/>
  <c r="B10" i="30"/>
  <c r="E14" i="30"/>
  <c r="D14" i="30"/>
  <c r="C14" i="30"/>
  <c r="B14" i="30"/>
  <c r="E9" i="30"/>
  <c r="D9" i="30"/>
  <c r="C9" i="30"/>
  <c r="B9" i="30"/>
  <c r="E13" i="30"/>
  <c r="D13" i="30"/>
  <c r="C13" i="30"/>
  <c r="B13" i="30"/>
  <c r="E8" i="30"/>
  <c r="D8" i="30"/>
  <c r="C8" i="30"/>
  <c r="B8" i="30"/>
  <c r="E6" i="30"/>
  <c r="D6" i="30"/>
  <c r="C6" i="30"/>
  <c r="B6" i="30"/>
  <c r="E5" i="27"/>
  <c r="E7" i="30"/>
  <c r="D7" i="30"/>
  <c r="C7" i="30"/>
  <c r="B7" i="30"/>
  <c r="E11" i="30"/>
  <c r="D11" i="30"/>
  <c r="C11" i="30"/>
  <c r="B11" i="30"/>
  <c r="E12" i="30"/>
  <c r="D12" i="30"/>
  <c r="C12" i="30"/>
  <c r="B12" i="30"/>
  <c r="C10" i="27"/>
  <c r="F10" i="27"/>
  <c r="Q17" i="26"/>
  <c r="P17" i="26"/>
  <c r="N17" i="26"/>
  <c r="K17" i="26"/>
  <c r="O17" i="26"/>
  <c r="G14" i="27"/>
  <c r="H9" i="30"/>
  <c r="G11" i="27"/>
  <c r="H11" i="27"/>
  <c r="G12" i="27"/>
  <c r="H12" i="27"/>
  <c r="G6" i="27"/>
  <c r="H6" i="27"/>
  <c r="G10" i="27"/>
  <c r="H10" i="27"/>
  <c r="G13" i="27"/>
  <c r="H13" i="27"/>
  <c r="H11" i="30"/>
  <c r="H6" i="30"/>
  <c r="H13" i="30"/>
  <c r="H14" i="30"/>
  <c r="H5" i="30"/>
  <c r="G7" i="27"/>
  <c r="H7" i="27"/>
  <c r="G5" i="27"/>
  <c r="H5" i="27"/>
  <c r="H12" i="30"/>
  <c r="H7" i="30"/>
  <c r="H8" i="30"/>
  <c r="H10" i="30"/>
  <c r="G8" i="27"/>
  <c r="H8" i="27"/>
  <c r="G9" i="27"/>
  <c r="H9" i="27"/>
  <c r="G9" i="32"/>
  <c r="G12" i="32"/>
  <c r="G7" i="32"/>
  <c r="G10" i="32"/>
  <c r="G14" i="32"/>
  <c r="G11" i="30"/>
  <c r="G6" i="30"/>
  <c r="G13" i="30"/>
  <c r="G14" i="30"/>
  <c r="G5" i="30"/>
  <c r="G7" i="30"/>
  <c r="G12" i="30"/>
  <c r="G8" i="30"/>
  <c r="G9" i="30"/>
  <c r="G10" i="30"/>
  <c r="F11" i="30"/>
  <c r="F6" i="30"/>
  <c r="F13" i="30"/>
  <c r="F14" i="30"/>
  <c r="F5" i="30"/>
  <c r="F12" i="30"/>
  <c r="F7" i="30"/>
  <c r="F8" i="30"/>
  <c r="F9" i="30"/>
  <c r="F10" i="30"/>
  <c r="I9" i="9" l="1"/>
  <c r="I67" i="9"/>
  <c r="J67" i="9" s="1"/>
  <c r="N9" i="9"/>
  <c r="F82" i="9" s="1"/>
  <c r="D8" i="31" s="1"/>
  <c r="J9" i="9"/>
  <c r="N67" i="9"/>
  <c r="F88" i="9" s="1"/>
  <c r="D14" i="31" s="1"/>
  <c r="E14" i="31" s="1"/>
  <c r="J81" i="9" l="1"/>
  <c r="O81" i="9" s="1"/>
  <c r="H12" i="31" s="1"/>
  <c r="I11" i="32" s="1"/>
  <c r="L11" i="32" s="1"/>
  <c r="J13" i="30"/>
  <c r="M13" i="30" s="1"/>
  <c r="G8" i="31"/>
  <c r="H8" i="31" s="1"/>
  <c r="E8" i="31"/>
  <c r="K13" i="32" l="1"/>
  <c r="K10" i="32"/>
  <c r="I6" i="32"/>
  <c r="L6" i="32" s="1"/>
  <c r="L14" i="30"/>
  <c r="J5" i="30"/>
  <c r="M5" i="30" s="1"/>
  <c r="L13" i="30"/>
  <c r="K10" i="30"/>
  <c r="N10" i="30" s="1"/>
  <c r="K9" i="32"/>
  <c r="J9" i="30"/>
  <c r="M9" i="30" s="1"/>
  <c r="K12" i="30"/>
  <c r="K6" i="30"/>
  <c r="O6" i="30" s="1"/>
  <c r="P6" i="30" s="1"/>
  <c r="Q6" i="30" s="1"/>
  <c r="L6" i="30"/>
  <c r="L12" i="30"/>
  <c r="I9" i="32"/>
  <c r="L9" i="32" s="1"/>
  <c r="I14" i="32"/>
  <c r="L14" i="32" s="1"/>
  <c r="I10" i="32"/>
  <c r="L10" i="32" s="1"/>
  <c r="J6" i="30"/>
  <c r="M6" i="30" s="1"/>
  <c r="K5" i="32"/>
  <c r="J6" i="32"/>
  <c r="N6" i="32" s="1"/>
  <c r="O6" i="32" s="1"/>
  <c r="P6" i="32" s="1"/>
  <c r="J11" i="32"/>
  <c r="J12" i="30"/>
  <c r="M12" i="30" s="1"/>
  <c r="K9" i="30"/>
  <c r="J13" i="32"/>
  <c r="M13" i="32" s="1"/>
  <c r="K14" i="32"/>
  <c r="K13" i="30"/>
  <c r="J10" i="30"/>
  <c r="M10" i="30" s="1"/>
  <c r="K11" i="30"/>
  <c r="K8" i="30"/>
  <c r="J8" i="32"/>
  <c r="L11" i="30"/>
  <c r="I12" i="32"/>
  <c r="L12" i="32" s="1"/>
  <c r="H14" i="31"/>
  <c r="I14" i="31" s="1"/>
  <c r="J8" i="30"/>
  <c r="M8" i="30" s="1"/>
  <c r="K11" i="32"/>
  <c r="J7" i="32"/>
  <c r="M7" i="32" s="1"/>
  <c r="K14" i="30"/>
  <c r="J5" i="32"/>
  <c r="M5" i="32" s="1"/>
  <c r="J14" i="30"/>
  <c r="M14" i="30" s="1"/>
  <c r="K7" i="32"/>
  <c r="K7" i="30"/>
  <c r="N7" i="30" s="1"/>
  <c r="I8" i="32"/>
  <c r="L8" i="32" s="1"/>
  <c r="I13" i="32"/>
  <c r="L13" i="32" s="1"/>
  <c r="L7" i="30"/>
  <c r="J9" i="32"/>
  <c r="L5" i="30"/>
  <c r="J10" i="32"/>
  <c r="M10" i="32" s="1"/>
  <c r="I5" i="32"/>
  <c r="L5" i="32" s="1"/>
  <c r="J7" i="30"/>
  <c r="M7" i="30" s="1"/>
  <c r="I7" i="32"/>
  <c r="L7" i="32" s="1"/>
  <c r="J12" i="32"/>
  <c r="J11" i="30"/>
  <c r="M11" i="30" s="1"/>
  <c r="L10" i="30"/>
  <c r="L9" i="30"/>
  <c r="J14" i="32"/>
  <c r="K8" i="32"/>
  <c r="K12" i="32"/>
  <c r="L8" i="30"/>
  <c r="K5" i="30"/>
  <c r="N5" i="30" s="1"/>
  <c r="K6" i="32"/>
  <c r="N11" i="32"/>
  <c r="O11" i="32" s="1"/>
  <c r="P11" i="32" s="1"/>
  <c r="M11" i="32"/>
  <c r="M14" i="32"/>
  <c r="N9" i="32"/>
  <c r="O9" i="32" s="1"/>
  <c r="P9" i="32" s="1"/>
  <c r="M9" i="32"/>
  <c r="O13" i="30"/>
  <c r="P13" i="30" s="1"/>
  <c r="Q13" i="30" s="1"/>
  <c r="N13" i="30"/>
  <c r="O8" i="30"/>
  <c r="P8" i="30" s="1"/>
  <c r="Q8" i="30" s="1"/>
  <c r="N8" i="30"/>
  <c r="N8" i="32"/>
  <c r="O8" i="32" s="1"/>
  <c r="P8" i="32" s="1"/>
  <c r="M8" i="32"/>
  <c r="O9" i="30"/>
  <c r="P9" i="30" s="1"/>
  <c r="Q9" i="30" s="1"/>
  <c r="N9" i="30"/>
  <c r="O14" i="30"/>
  <c r="P14" i="30" s="1"/>
  <c r="Q14" i="30" s="1"/>
  <c r="N14" i="30"/>
  <c r="N14" i="32" l="1"/>
  <c r="O14" i="32" s="1"/>
  <c r="P14" i="32" s="1"/>
  <c r="O11" i="30"/>
  <c r="P11" i="30" s="1"/>
  <c r="Q11" i="30" s="1"/>
  <c r="N12" i="32"/>
  <c r="O12" i="32" s="1"/>
  <c r="P12" i="32" s="1"/>
  <c r="O12" i="30"/>
  <c r="P12" i="30" s="1"/>
  <c r="Q12" i="30" s="1"/>
  <c r="O7" i="30"/>
  <c r="P7" i="30" s="1"/>
  <c r="Q7" i="30" s="1"/>
  <c r="N10" i="32"/>
  <c r="O10" i="32" s="1"/>
  <c r="P10" i="32" s="1"/>
  <c r="N7" i="32"/>
  <c r="O7" i="32" s="1"/>
  <c r="P7" i="32" s="1"/>
  <c r="N6" i="30"/>
  <c r="M6" i="32"/>
  <c r="N13" i="32"/>
  <c r="O13" i="32" s="1"/>
  <c r="P13" i="32" s="1"/>
  <c r="N11" i="30"/>
  <c r="N5" i="32"/>
  <c r="O5" i="32" s="1"/>
  <c r="P5" i="32" s="1"/>
  <c r="O10" i="30"/>
  <c r="P10" i="30" s="1"/>
  <c r="Q10" i="30" s="1"/>
  <c r="O5" i="30"/>
  <c r="P5" i="30" s="1"/>
  <c r="Q5" i="30" s="1"/>
  <c r="N12" i="30"/>
  <c r="M12" i="32"/>
</calcChain>
</file>

<file path=xl/sharedStrings.xml><?xml version="1.0" encoding="utf-8"?>
<sst xmlns="http://schemas.openxmlformats.org/spreadsheetml/2006/main" count="3500" uniqueCount="875">
  <si>
    <t xml:space="preserve">              GDPR RISK ASSESSMENT TOOL</t>
  </si>
  <si>
    <t xml:space="preserve"> ALLEGATO TECNICO PER LA VALUTAZIONE DEI RISCHI</t>
  </si>
  <si>
    <t xml:space="preserve"> COMPRENDERE LA VALUTAZIONE DEI RISCHI PER I DIRITTI E LE LIBERTA' DEGLI INTERESSATI</t>
  </si>
  <si>
    <r>
      <t xml:space="preserve">Obiettivo di questo Allegato Tecnico è fornire uno strumento per la Valutazione dei rischi per i diritti e le libertà delle persone fisiche con riferimento all'Attività di trattamento oggetto di studio, </t>
    </r>
    <r>
      <rPr>
        <b/>
        <sz val="14"/>
        <color theme="1"/>
        <rFont val="Calibri"/>
        <family val="2"/>
        <scheme val="minor"/>
      </rPr>
      <t>anche nel caso di Valutazione di impatto</t>
    </r>
    <r>
      <rPr>
        <sz val="14"/>
        <color theme="1"/>
        <rFont val="Calibri"/>
        <family val="2"/>
        <scheme val="minor"/>
      </rPr>
      <t xml:space="preserve">.
Mediante questo strumento possono essere individuati i possibili rischi per i diritti e le libertà degli interessati, valutandone il livello in considerazione delle vulnerabilità, delle possibile minacce alle operazioni di trattamento e delle possibili conseguenze, ragionando in </t>
    </r>
    <r>
      <rPr>
        <b/>
        <sz val="14"/>
        <color theme="1"/>
        <rFont val="Calibri"/>
        <family val="2"/>
        <scheme val="minor"/>
      </rPr>
      <t>termini di probabilità e gravità dell'impatto</t>
    </r>
    <r>
      <rPr>
        <sz val="14"/>
        <color theme="1"/>
        <rFont val="Calibri"/>
        <family val="2"/>
        <scheme val="minor"/>
      </rPr>
      <t xml:space="preserve">, con riferimento alla </t>
    </r>
    <r>
      <rPr>
        <b/>
        <i/>
        <sz val="14"/>
        <color theme="1"/>
        <rFont val="Calibri"/>
        <family val="2"/>
        <scheme val="minor"/>
      </rPr>
      <t>natura</t>
    </r>
    <r>
      <rPr>
        <sz val="14"/>
        <color theme="1"/>
        <rFont val="Calibri"/>
        <family val="2"/>
        <scheme val="minor"/>
      </rPr>
      <t xml:space="preserve">, al </t>
    </r>
    <r>
      <rPr>
        <b/>
        <i/>
        <sz val="14"/>
        <color theme="1"/>
        <rFont val="Calibri"/>
        <family val="2"/>
        <scheme val="minor"/>
      </rPr>
      <t>contesto</t>
    </r>
    <r>
      <rPr>
        <sz val="14"/>
        <color theme="1"/>
        <rFont val="Calibri"/>
        <family val="2"/>
        <scheme val="minor"/>
      </rPr>
      <t>, alle</t>
    </r>
    <r>
      <rPr>
        <b/>
        <i/>
        <sz val="14"/>
        <color theme="1"/>
        <rFont val="Calibri"/>
        <family val="2"/>
        <scheme val="minor"/>
      </rPr>
      <t xml:space="preserve"> finalità</t>
    </r>
    <r>
      <rPr>
        <sz val="14"/>
        <color theme="1"/>
        <rFont val="Calibri"/>
        <family val="2"/>
        <scheme val="minor"/>
      </rPr>
      <t xml:space="preserve"> e all'</t>
    </r>
    <r>
      <rPr>
        <b/>
        <i/>
        <sz val="14"/>
        <color theme="1"/>
        <rFont val="Calibri"/>
        <family val="2"/>
        <scheme val="minor"/>
      </rPr>
      <t>ambito di applicazione</t>
    </r>
    <r>
      <rPr>
        <sz val="14"/>
        <color theme="1"/>
        <rFont val="Calibri"/>
        <family val="2"/>
        <scheme val="minor"/>
      </rPr>
      <t xml:space="preserve">; possono poi essere ponderati rispetto al livello di </t>
    </r>
    <r>
      <rPr>
        <b/>
        <sz val="14"/>
        <color theme="1"/>
        <rFont val="Calibri"/>
        <family val="2"/>
        <scheme val="minor"/>
      </rPr>
      <t>rischio ritenuto accettabile</t>
    </r>
    <r>
      <rPr>
        <sz val="14"/>
        <color theme="1"/>
        <rFont val="Calibri"/>
        <family val="2"/>
        <scheme val="minor"/>
      </rPr>
      <t>, e poi accettati ovvero rimessi alla consultazione dell'Autorità di controllo (nel caso ci si trovi nell'ambito della Valutazione di impatto).</t>
    </r>
  </si>
  <si>
    <t xml:space="preserve"> COME FUNZIONA?</t>
  </si>
  <si>
    <r>
      <t>Mediante i pulsanti di navigazione nella parte superiore è possibile navigare agevolmente tra i diversi Fogli di questo Modello Excel; I primi 4 spiegano metodologia, criteri e metriche utilizzate;  Ci sono poi i Fogli di</t>
    </r>
    <r>
      <rPr>
        <b/>
        <i/>
        <u/>
        <sz val="14"/>
        <color theme="1"/>
        <rFont val="Calibri"/>
        <family val="2"/>
        <scheme val="minor"/>
      </rPr>
      <t xml:space="preserve"> impostazione iniziale : </t>
    </r>
    <r>
      <rPr>
        <b/>
        <sz val="14"/>
        <color theme="4" tint="-0.499984740745262"/>
        <rFont val="Calibri"/>
        <family val="2"/>
        <scheme val="minor"/>
      </rPr>
      <t xml:space="preserve">Finalità, Natura, Ambito di Applicazione </t>
    </r>
    <r>
      <rPr>
        <sz val="14"/>
        <rFont val="Calibri"/>
        <family val="2"/>
        <scheme val="minor"/>
      </rPr>
      <t xml:space="preserve">nei quali mediante domande e risposte vengono poi forniti, nel Foglio </t>
    </r>
    <r>
      <rPr>
        <b/>
        <sz val="14"/>
        <color theme="4" tint="-0.499984740745262"/>
        <rFont val="Calibri"/>
        <family val="2"/>
        <scheme val="minor"/>
      </rPr>
      <t>Rischio Accettabile</t>
    </r>
    <r>
      <rPr>
        <sz val="14"/>
        <rFont val="Calibri"/>
        <family val="2"/>
        <scheme val="minor"/>
      </rPr>
      <t xml:space="preserve">, preziose indicazioni e suggerimenti da considerare nella fase di Analisi, e viene determinato il </t>
    </r>
    <r>
      <rPr>
        <b/>
        <i/>
        <sz val="14"/>
        <rFont val="Calibri"/>
        <family val="2"/>
        <scheme val="minor"/>
      </rPr>
      <t>Fattore di contesto</t>
    </r>
    <r>
      <rPr>
        <sz val="14"/>
        <rFont val="Calibri"/>
        <family val="2"/>
        <scheme val="minor"/>
      </rPr>
      <t xml:space="preserve"> che influisce il livello di probabilità e gravità  dei rischi; sempre in questo Foglio, viene impostato il livello di </t>
    </r>
    <r>
      <rPr>
        <b/>
        <i/>
        <sz val="14"/>
        <rFont val="Calibri"/>
        <family val="2"/>
        <scheme val="minor"/>
      </rPr>
      <t>rischio accettabile</t>
    </r>
    <r>
      <rPr>
        <sz val="14"/>
        <rFont val="Calibri"/>
        <family val="2"/>
        <scheme val="minor"/>
      </rPr>
      <t xml:space="preserve"> (medio o basso). 
I Fogli</t>
    </r>
    <r>
      <rPr>
        <b/>
        <sz val="14"/>
        <color theme="4" tint="-0.499984740745262"/>
        <rFont val="Calibri"/>
        <family val="2"/>
        <scheme val="minor"/>
      </rPr>
      <t xml:space="preserve"> Impatto</t>
    </r>
    <r>
      <rPr>
        <sz val="14"/>
        <rFont val="Calibri"/>
        <family val="2"/>
        <scheme val="minor"/>
      </rPr>
      <t xml:space="preserve"> e</t>
    </r>
    <r>
      <rPr>
        <b/>
        <sz val="14"/>
        <color theme="4" tint="-0.499984740745262"/>
        <rFont val="Calibri"/>
        <family val="2"/>
        <scheme val="minor"/>
      </rPr>
      <t xml:space="preserve"> Probabilità</t>
    </r>
    <r>
      <rPr>
        <sz val="14"/>
        <rFont val="Calibri"/>
        <family val="2"/>
        <scheme val="minor"/>
      </rPr>
      <t xml:space="preserve"> sono i più laboriosi da compilare in quanto vanno determinati e giustificati i possibili livelli di gravità delle conseguenze, e il livello di probabilità di accadimento di eventi dannosi.
I Fogli </t>
    </r>
    <r>
      <rPr>
        <b/>
        <sz val="14"/>
        <color theme="4" tint="-0.499984740745262"/>
        <rFont val="Calibri"/>
        <family val="2"/>
        <scheme val="minor"/>
      </rPr>
      <t>Vulnerabilità</t>
    </r>
    <r>
      <rPr>
        <sz val="14"/>
        <rFont val="Calibri"/>
        <family val="2"/>
        <scheme val="minor"/>
      </rPr>
      <t xml:space="preserve"> e </t>
    </r>
    <r>
      <rPr>
        <b/>
        <sz val="14"/>
        <color theme="4" tint="-0.499984740745262"/>
        <rFont val="Calibri"/>
        <family val="2"/>
        <scheme val="minor"/>
      </rPr>
      <t>Rischio Inerente</t>
    </r>
    <r>
      <rPr>
        <sz val="14"/>
        <rFont val="Calibri"/>
        <family val="2"/>
        <scheme val="minor"/>
      </rPr>
      <t xml:space="preserve"> sono riepilogativi, utili a identificare le aree più sensibili da attenzionare e sulle quali programmare interventi.
Nei fogli </t>
    </r>
    <r>
      <rPr>
        <b/>
        <sz val="14"/>
        <color theme="4" tint="-0.499984740745262"/>
        <rFont val="Calibri"/>
        <family val="2"/>
        <scheme val="minor"/>
      </rPr>
      <t>Misure</t>
    </r>
    <r>
      <rPr>
        <sz val="14"/>
        <rFont val="Calibri"/>
        <family val="2"/>
        <scheme val="minor"/>
      </rPr>
      <t xml:space="preserve"> e </t>
    </r>
    <r>
      <rPr>
        <b/>
        <sz val="14"/>
        <color theme="4" tint="-0.499984740745262"/>
        <rFont val="Calibri"/>
        <family val="2"/>
        <scheme val="minor"/>
      </rPr>
      <t>Governance</t>
    </r>
    <r>
      <rPr>
        <sz val="14"/>
        <rFont val="Calibri"/>
        <family val="2"/>
        <scheme val="minor"/>
      </rPr>
      <t xml:space="preserve"> vanno invece specificate le misure organizzative e tecniche in essere, in termini di livello di adeguatezza, e il grado di gestione strutturata dei controlli sull'applicazione.
I Fogli </t>
    </r>
    <r>
      <rPr>
        <b/>
        <sz val="14"/>
        <color theme="4" tint="-0.499984740745262"/>
        <rFont val="Calibri"/>
        <family val="2"/>
        <scheme val="minor"/>
      </rPr>
      <t>Efficacia</t>
    </r>
    <r>
      <rPr>
        <sz val="14"/>
        <rFont val="Calibri"/>
        <family val="2"/>
        <scheme val="minor"/>
      </rPr>
      <t xml:space="preserve"> e </t>
    </r>
    <r>
      <rPr>
        <b/>
        <sz val="14"/>
        <color theme="4" tint="-0.499984740745262"/>
        <rFont val="Calibri"/>
        <family val="2"/>
        <scheme val="minor"/>
      </rPr>
      <t>Rischio Residuo</t>
    </r>
    <r>
      <rPr>
        <sz val="14"/>
        <rFont val="Calibri"/>
        <family val="2"/>
        <scheme val="minor"/>
      </rPr>
      <t xml:space="preserve">, risultati dell'Analisi, mostrano i cruscotti finali, e il Foglio </t>
    </r>
    <r>
      <rPr>
        <b/>
        <sz val="14"/>
        <color theme="4" tint="-0.499984740745262"/>
        <rFont val="Calibri"/>
        <family val="2"/>
        <scheme val="minor"/>
      </rPr>
      <t>Registro Rischi</t>
    </r>
    <r>
      <rPr>
        <sz val="14"/>
        <rFont val="Calibri"/>
        <family val="2"/>
        <scheme val="minor"/>
      </rPr>
      <t xml:space="preserve"> consente di impostare le date di esecuzione per monitorare e gestire la valutazione nel tempo.</t>
    </r>
  </si>
  <si>
    <t xml:space="preserve"> CONDIZIONI DI UTILIZZO - CREDITS</t>
  </si>
  <si>
    <r>
      <t xml:space="preserve">Questo strumento è stato progettato e realizzato da </t>
    </r>
    <r>
      <rPr>
        <b/>
        <sz val="14"/>
        <color theme="1"/>
        <rFont val="Calibri"/>
        <family val="2"/>
        <scheme val="minor"/>
      </rPr>
      <t>Stefano Posti</t>
    </r>
    <r>
      <rPr>
        <sz val="14"/>
        <color theme="1"/>
        <rFont val="Calibri"/>
        <family val="2"/>
        <scheme val="minor"/>
      </rPr>
      <t xml:space="preserve">, con l'intento di supportare la Valutazione del Rischio in ambito GDPR.
Il Tool è coperto dalla licenza Attribuzione 4.0 Internazionale di Creative Commons: https://creativecommons.org/licenses/by/4.0/deed.it 
</t>
    </r>
    <r>
      <rPr>
        <b/>
        <sz val="14"/>
        <color theme="1"/>
        <rFont val="Calibri"/>
        <family val="2"/>
        <scheme val="minor"/>
      </rPr>
      <t xml:space="preserve">
Ciò premesso è vietato: 
</t>
    </r>
    <r>
      <rPr>
        <sz val="14"/>
        <color theme="1"/>
        <rFont val="Calibri"/>
        <family val="2"/>
        <scheme val="minor"/>
      </rPr>
      <t xml:space="preserve">1) l'utilizzo a fini commerciali della check list e del suo contenuto;
2) effettuare formazione retribuita specifica sulla base dello strumento e del suo contenuto, la pubblicazione, la messa in commercio e altri comportamenti similari.
</t>
    </r>
    <r>
      <rPr>
        <b/>
        <sz val="14"/>
        <color theme="1"/>
        <rFont val="Calibri"/>
        <family val="2"/>
        <scheme val="minor"/>
      </rPr>
      <t xml:space="preserve">
E' quindi consentito:
</t>
    </r>
    <r>
      <rPr>
        <sz val="14"/>
        <color theme="1"/>
        <rFont val="Calibri"/>
        <family val="2"/>
        <scheme val="minor"/>
      </rPr>
      <t xml:space="preserve">L'utilizzo per fini professionali - didattici da parte di Titolari e Responsabili del trattamento, inclusa la consulenza di DPO e più in generale di professionisti della Data Protection;
L'utilizzo per finalità di studio e ricerca, accrescimento personale nell'ambito della Data Protection.
</t>
    </r>
    <r>
      <rPr>
        <b/>
        <sz val="14"/>
        <color theme="1"/>
        <rFont val="Calibri"/>
        <family val="2"/>
        <scheme val="minor"/>
      </rPr>
      <t>RINGRAZIAMENTI:</t>
    </r>
    <r>
      <rPr>
        <sz val="14"/>
        <color theme="1"/>
        <rFont val="Calibri"/>
        <family val="2"/>
        <scheme val="minor"/>
      </rPr>
      <t xml:space="preserve">
Si ringraziano tutti coloro che, appassionati della materia, in questi anni hanno contribuito a fornire spunti, critiche e osservazioni sull'evoluzione di questo strumento, la cui prima versione nasce nel 2018. In particolare ringrazio (l'ordine è irrilevante, spero di ricordarmi tutti e chiedo scusa per eventuali omissioni):
Cristina Cecere, Cesare Gallotti, Francesca Falbo, Giuseppe D'Acquisto, Fabio Fricano, Manuela Sforza, Salvatore Coppola, Gianmarco Cenci, Luisa Tucci, Angelica Alessi, Giovanni Battista Gallus, Gianni Lucatorto, Renato Fa, Diego Padovan, Paola Limatola, Sebastiano Plutino, Daniele Santucci.
Inoltre, devo ringraziare l'Autorità Garante per la protezione dati personali, tutte le Associazioni di cui faccio parte e gli Enti formativi per la grande qualità della formazione erogata: 
Associazione Nazionale Protezione Dati, Istituto Italiano per la Privacy e la Valorizzazione dei dati, Federprivacy e TUV, InVeo, Osservatorio 679, Università Europea di Roma, Fondazione Basso.
Concludo con un sentito grazie per i docenti dei corsi specifici o momenti formativi e di confronto sul Risk assessment che ho seguito, in particolare:
Giuseppe D'Acquisto, Monica Perego, Manuela Sforza, Riccardo Giannetti.</t>
    </r>
  </si>
  <si>
    <t>COMPRENDERE LA VALUTAZIONE DEI RISCHI PER I DIRITTI E LE LIBERTA' DEGLI INTERESSATI</t>
  </si>
  <si>
    <r>
      <rPr>
        <sz val="16"/>
        <rFont val="Calibri"/>
        <family val="2"/>
        <scheme val="minor"/>
      </rPr>
      <t>(Considerando 75 GDPR)</t>
    </r>
    <r>
      <rPr>
        <sz val="12"/>
        <rFont val="Calibri"/>
        <family val="2"/>
        <scheme val="minor"/>
      </rPr>
      <t xml:space="preserve"> I </t>
    </r>
    <r>
      <rPr>
        <b/>
        <sz val="12"/>
        <rFont val="Calibri"/>
        <family val="2"/>
        <scheme val="minor"/>
      </rPr>
      <t>rischi per i diritti e le libertà delle persone fisiche</t>
    </r>
    <r>
      <rPr>
        <sz val="12"/>
        <rFont val="Calibri"/>
        <family val="2"/>
        <scheme val="minor"/>
      </rPr>
      <t xml:space="preserve">, aventi probabilità e gravità diverse, possono derivare da </t>
    </r>
    <r>
      <rPr>
        <b/>
        <sz val="12"/>
        <rFont val="Calibri"/>
        <family val="2"/>
        <scheme val="minor"/>
      </rPr>
      <t>trattamenti di dati personali suscettibili di cagionare un danno fisico, materiale o immateriale</t>
    </r>
    <r>
      <rPr>
        <sz val="12"/>
        <rFont val="Calibri"/>
        <family val="2"/>
        <scheme val="minor"/>
      </rPr>
      <t>, in particolare: se il trattamento può comportare discriminazioni, furto o usurpazione d'identità, perdite finanziarie, pregiudizio alla reputazione, perdita di riservatezza dei dati personali protetti da segreto professionale, decifratura non autorizzata della pseudonimizzazione, o qualsiasi altro danno economico o sociale significativo; se gli interessati rischiano di essere privati dei loro diritti e delle loro libertà o venga loro impedito l'esercizio del controllo sui dati personali che li riguardano; se sono trattati dati personali che rivelano l'origine razziale o etnica, le opinioni politiche, le convinzioni religiose o filosofiche, l'appartenenza sindacale, nonché dati genetici, dati relativi alla salute o i dati relativi alla vita sessuale o a condanne penali e a reati o alle relative misure di sicurezza; in caso di valutazione di aspetti personali, in particolare mediante l'analisi o la previsione di aspetti riguardanti il rendimento professionale, la situazione economica, la salute, le preferenze o gli interessi personali, l'affidabilità o il comportamento, l'ubicazione o gli spostamenti, al fine di creare o utilizzare profili personali; se sono trattati dati personali di persone fisiche vulnerabili, in particolare minori; se il trattamento riguarda una notevole quantità di dati personali e un vasto numero di interessati.</t>
    </r>
  </si>
  <si>
    <r>
      <rPr>
        <sz val="16"/>
        <rFont val="Calibri"/>
        <family val="2"/>
        <scheme val="minor"/>
      </rPr>
      <t>(Considerando 76 GDPR)</t>
    </r>
    <r>
      <rPr>
        <sz val="12"/>
        <rFont val="Calibri"/>
        <family val="2"/>
        <scheme val="minor"/>
      </rPr>
      <t xml:space="preserve"> La probabilità e la gravità del rischio per i diritti e le libertà dell'interessato dovrebbero essere determinate con riguardo alla </t>
    </r>
    <r>
      <rPr>
        <b/>
        <sz val="12"/>
        <rFont val="Calibri"/>
        <family val="2"/>
        <scheme val="minor"/>
      </rPr>
      <t>natura</t>
    </r>
    <r>
      <rPr>
        <sz val="12"/>
        <rFont val="Calibri"/>
        <family val="2"/>
        <scheme val="minor"/>
      </rPr>
      <t>, all'</t>
    </r>
    <r>
      <rPr>
        <b/>
        <sz val="12"/>
        <rFont val="Calibri"/>
        <family val="2"/>
        <scheme val="minor"/>
      </rPr>
      <t>ambito di applicazione</t>
    </r>
    <r>
      <rPr>
        <sz val="12"/>
        <rFont val="Calibri"/>
        <family val="2"/>
        <scheme val="minor"/>
      </rPr>
      <t xml:space="preserve">, al </t>
    </r>
    <r>
      <rPr>
        <b/>
        <sz val="12"/>
        <rFont val="Calibri"/>
        <family val="2"/>
        <scheme val="minor"/>
      </rPr>
      <t>contesto</t>
    </r>
    <r>
      <rPr>
        <sz val="12"/>
        <rFont val="Calibri"/>
        <family val="2"/>
        <scheme val="minor"/>
      </rPr>
      <t xml:space="preserve"> e alle</t>
    </r>
    <r>
      <rPr>
        <b/>
        <sz val="12"/>
        <rFont val="Calibri"/>
        <family val="2"/>
        <scheme val="minor"/>
      </rPr>
      <t xml:space="preserve"> finalità del trattamento</t>
    </r>
    <r>
      <rPr>
        <sz val="12"/>
        <rFont val="Calibri"/>
        <family val="2"/>
        <scheme val="minor"/>
      </rPr>
      <t xml:space="preserve">. </t>
    </r>
    <r>
      <rPr>
        <i/>
        <sz val="12"/>
        <rFont val="Calibri"/>
        <family val="2"/>
        <scheme val="minor"/>
      </rPr>
      <t xml:space="preserve">Il rischio dovrebbe essere considerato in base a una valutazione oggettiva mediante cui si stabilisce se i trattamenti di dati comportano </t>
    </r>
    <r>
      <rPr>
        <b/>
        <i/>
        <sz val="12"/>
        <rFont val="Calibri"/>
        <family val="2"/>
        <scheme val="minor"/>
      </rPr>
      <t>un rischio o un rischio elevato</t>
    </r>
    <r>
      <rPr>
        <sz val="12"/>
        <rFont val="Calibri"/>
        <family val="2"/>
        <scheme val="minor"/>
      </rPr>
      <t>.</t>
    </r>
  </si>
  <si>
    <t xml:space="preserve">E' quindi importante definire livelli di rischio per gli interessati, e stabilirne probabilità e gravità per ogni singola attività di trattamento </t>
  </si>
  <si>
    <t>In questo Tool per il livello di rischio viene utilizzata la seguente tassonomia:</t>
  </si>
  <si>
    <t>Livello</t>
  </si>
  <si>
    <t>RISCHIO PER I DIRITTI E LE LIBERTA’ DEGLI INTERESSATI</t>
  </si>
  <si>
    <t>Basso</t>
  </si>
  <si>
    <t>Il rischio per gli interessati è accettabile dall’organizzazione mediante misure organizzative e tecniche idonee, ma deve continuare ad essere monitorato per controllare che cambiamenti non incrementino il livello di rischio</t>
  </si>
  <si>
    <t>Medio</t>
  </si>
  <si>
    <t>Il rischio medio per gli interessati potrebbe essere accettabile ma l’adozione delle misure tecnico-organizzative deve essere monitorata su basi regolari, e il trattamento può essere sottoposto a ulteriori considerazioni</t>
  </si>
  <si>
    <t>Alto</t>
  </si>
  <si>
    <t>Il rischio per le persone interessate al trattamento è ad un livello non accettabile e necessita un rafforzamento delle misure di mitigazione.</t>
  </si>
  <si>
    <t>Elevato / Critico</t>
  </si>
  <si>
    <t>Il rischio per gli interessati si presenta elevato o molto critico, mantenendo un livello non accettabile per l’organizzazione e necessitando l’aggiunta di ulteriori controlli a prevenzione/mitigazione dello stesso.</t>
  </si>
  <si>
    <t>Se è il rischio è l'effetto dell'incertezza sugli obiettivi, quali sono gli obiettivi da raggiungere?</t>
  </si>
  <si>
    <t>Evitare che gli effetti complessivi del trattamento possano generare conseguenze negative per le persone</t>
  </si>
  <si>
    <t>Es. Limitazione dei Diritti</t>
  </si>
  <si>
    <t>Diritto alla vita e alla integrità psico-fisica</t>
  </si>
  <si>
    <t>Diritto alla dignità personale</t>
  </si>
  <si>
    <t>Diritto al nome e all'immagine</t>
  </si>
  <si>
    <t>Diritto alla sicurezza sociale e alla capacità giuridica</t>
  </si>
  <si>
    <t>Diritto al rispetto della vita privata familiare</t>
  </si>
  <si>
    <t>Diritto alla non discriminazione e al pari trattamento</t>
  </si>
  <si>
    <t>Diritto all'istruzione e alla cultura</t>
  </si>
  <si>
    <t>Diritto al lavoro</t>
  </si>
  <si>
    <t>Diritto all'alloggio</t>
  </si>
  <si>
    <t>Diritto alla tutela giurisdizionale</t>
  </si>
  <si>
    <t>Diritto al rispetto del domicilio</t>
  </si>
  <si>
    <t>Diritto al rispetto della corrispondenza</t>
  </si>
  <si>
    <t>Es. Limitazione delle libertà</t>
  </si>
  <si>
    <t>Libertà personale</t>
  </si>
  <si>
    <t>Libertà e inviolabilità del domicilio</t>
  </si>
  <si>
    <t>Libertà di manifestazione del pensiero</t>
  </si>
  <si>
    <t>Libertà di religione</t>
  </si>
  <si>
    <t>Libertà di riunione e associazione</t>
  </si>
  <si>
    <t>Libertà di iniziativa economica</t>
  </si>
  <si>
    <t>Libertà di matrimonio e procreazione</t>
  </si>
  <si>
    <t>Libertà di insegnamento</t>
  </si>
  <si>
    <t>Il DIRITTO ALLA PROTEZIONE DATI intende proteggere le persone da effetti negativi sui diritti e le libertà individuali con riferimento alle informazioni riferibili direttamente o indirettamente alle persone interessate</t>
  </si>
  <si>
    <t>Quali sono i rischi che incombono sui trattamenti di dati personali? Sicuramente l'Art. 32 del GDPR ce ne indica alcuni al paragrafo 2; ma oltre ai rischi per la sicurezza, che mettono a repentaglio la riservatezza, l'integrità e la disponibilità delle informazioni, è necessario includere i rischi per le violazioni dei principi fondamentali, per la "safety" degli individui; ci viene dunque in soccorso la ISO/IEC 29134 per estendere il novero degli scenari di rischio da considerare, come sintetizzato di seguito.</t>
  </si>
  <si>
    <t>Definizioni essenziali:</t>
  </si>
  <si>
    <t>RISCHIO INERENTE:</t>
  </si>
  <si>
    <t>è il rischio "intrinseco", "potenziale", la combinazione di probabilità di occorrenza di un evento minaccioso e della gravità dell'impatto in assenza di misure di mitigazione</t>
  </si>
  <si>
    <t>RISCHIO RESIDUO</t>
  </si>
  <si>
    <t>è il rischio dopo l'applicazione di misure di mitigazione con azioni e controlli organizzativi e tecnici</t>
  </si>
  <si>
    <t>RISCHIO ACCETTABILE</t>
  </si>
  <si>
    <t>è il rischio che l'Organizzazione decide di accettare per instaurare un certo processo o attività</t>
  </si>
  <si>
    <t>CRITERI UTILIZZATI NELLO STRUMENTO</t>
  </si>
  <si>
    <t>NATURA DEL TRATTAMENTO</t>
  </si>
  <si>
    <t>Natura obbligatoria o facoltativa, scala del trattamento, operazioni , tipologie di dati personali trattati, effetti complessivi del trattamento</t>
  </si>
  <si>
    <t>CONTESTO DEL TRATTAMENTO</t>
  </si>
  <si>
    <t>Analisi del contesto di riferimento, considerando i fattori interni ed esterni all'Organizzazione</t>
  </si>
  <si>
    <t>AMBITO DI APPLICAZIONE</t>
  </si>
  <si>
    <t>Ambito specifico e modalità applicative con le quali avvengono i processi, attori dei processi, mezzi del trattamento</t>
  </si>
  <si>
    <t>FINALITA' DEL TRATTAMENTO</t>
  </si>
  <si>
    <t>Finalità specifiche e legittime, per comprendere gli obiettivi del trattamento e, analizzando il flusso, individuare l'origine dei rischi</t>
  </si>
  <si>
    <t>CRITERI DI CALCOLO:</t>
  </si>
  <si>
    <t>PROBABILITA'</t>
  </si>
  <si>
    <t>Stima della frequenza o possibilità di accadimento di un evento incerto che può deviare un processo dall'obiettivo di tutela delle persone</t>
  </si>
  <si>
    <t>LIVELLO DI PROBABILITA'</t>
  </si>
  <si>
    <t>DESCRIZIONE</t>
  </si>
  <si>
    <t>SCORE</t>
  </si>
  <si>
    <t>BASSO</t>
  </si>
  <si>
    <r>
      <t xml:space="preserve">Evento/Minaccia </t>
    </r>
    <r>
      <rPr>
        <b/>
        <sz val="11"/>
        <color rgb="FF000000"/>
        <rFont val="Calibri"/>
        <family val="2"/>
        <scheme val="minor"/>
      </rPr>
      <t>poco probabile</t>
    </r>
    <r>
      <rPr>
        <sz val="11"/>
        <color rgb="FF000000"/>
        <rFont val="Calibri"/>
        <family val="2"/>
        <scheme val="minor"/>
      </rPr>
      <t xml:space="preserve">/frequente, o raro; è improbabile che la minaccia avvenga in condizioni normali o può verificarsi con frequenza inferiore rispetto alle tendenze riportate da studi, ricerche, statistiche di settore </t>
    </r>
  </si>
  <si>
    <t>MEDIO</t>
  </si>
  <si>
    <r>
      <t xml:space="preserve">Evento/Minaccia </t>
    </r>
    <r>
      <rPr>
        <b/>
        <sz val="11"/>
        <color rgb="FF000000"/>
        <rFont val="Calibri"/>
        <family val="2"/>
        <scheme val="minor"/>
      </rPr>
      <t>possibile</t>
    </r>
    <r>
      <rPr>
        <sz val="11"/>
        <color rgb="FF000000"/>
        <rFont val="Calibri"/>
        <family val="2"/>
        <scheme val="minor"/>
      </rPr>
      <t xml:space="preserve">; è un evento che si è già verificato o che può verificarsi con frequenza in media con le tendenze riportate da studi, ricerche, statistiche di settore </t>
    </r>
  </si>
  <si>
    <t>ALTO</t>
  </si>
  <si>
    <r>
      <t xml:space="preserve">Evento/Minaccia </t>
    </r>
    <r>
      <rPr>
        <b/>
        <sz val="11"/>
        <color rgb="FF000000"/>
        <rFont val="Calibri"/>
        <family val="2"/>
        <scheme val="minor"/>
      </rPr>
      <t>probabile</t>
    </r>
    <r>
      <rPr>
        <sz val="11"/>
        <color rgb="FF000000"/>
        <rFont val="Calibri"/>
        <family val="2"/>
        <scheme val="minor"/>
      </rPr>
      <t xml:space="preserve">; è un evento che si è già verificato o che può verificarsi con frequenza superiore rispetto alla media con riferimento alle tendenze riportate da studi, ricerche, statistiche di settore </t>
    </r>
  </si>
  <si>
    <t>GRAVITA'</t>
  </si>
  <si>
    <t>Stima del possibile impatto per le persone</t>
  </si>
  <si>
    <t>LIVELLO DI IMPATTO</t>
  </si>
  <si>
    <t>CONSEGUENZE</t>
  </si>
  <si>
    <t>DANNO FISICO</t>
  </si>
  <si>
    <t>DANNO MATERIALE</t>
  </si>
  <si>
    <t>DANNO IMMATERIALE</t>
  </si>
  <si>
    <t>Score</t>
  </si>
  <si>
    <t xml:space="preserve">Gli interessati possono incontrare alcuni piccoli inconvenienti, che supereranno senza troppi problemi </t>
  </si>
  <si>
    <r>
      <rPr>
        <b/>
        <sz val="11"/>
        <color theme="1"/>
        <rFont val="Calibri"/>
        <family val="2"/>
        <scheme val="minor"/>
      </rPr>
      <t>Malessere</t>
    </r>
    <r>
      <rPr>
        <sz val="11"/>
        <rFont val="Calibri"/>
        <family val="2"/>
        <scheme val="minor"/>
      </rPr>
      <t xml:space="preserve"> (es. mal di testa passeggero) o </t>
    </r>
    <r>
      <rPr>
        <b/>
        <sz val="11"/>
        <color theme="1"/>
        <rFont val="Calibri"/>
        <family val="2"/>
        <scheme val="minor"/>
      </rPr>
      <t>ansia, preoccupazione</t>
    </r>
    <r>
      <rPr>
        <sz val="11"/>
        <rFont val="Calibri"/>
        <family val="2"/>
        <scheme val="minor"/>
      </rPr>
      <t xml:space="preserve"> per  mancanza di cura per una persona vulnerabile (es. minore) </t>
    </r>
  </si>
  <si>
    <r>
      <rPr>
        <b/>
        <sz val="11"/>
        <color theme="1"/>
        <rFont val="Calibri"/>
        <family val="2"/>
        <scheme val="minor"/>
      </rPr>
      <t>Fastidio - perdita di tempo</t>
    </r>
    <r>
      <rPr>
        <sz val="11"/>
        <rFont val="Calibri"/>
        <family val="2"/>
        <scheme val="minor"/>
      </rPr>
      <t xml:space="preserve"> derivante dall’</t>
    </r>
    <r>
      <rPr>
        <b/>
        <sz val="11"/>
        <color theme="1"/>
        <rFont val="Calibri"/>
        <family val="2"/>
        <scheme val="minor"/>
      </rPr>
      <t>impressione del riutilizzo dei propri dati</t>
    </r>
    <r>
      <rPr>
        <sz val="11"/>
        <rFont val="Calibri"/>
        <family val="2"/>
        <scheme val="minor"/>
      </rPr>
      <t xml:space="preserve"> per pubblicità mirata o per ricezione di comunicazioni indesiderate (SPAM); perdita di tempo dovuto alla</t>
    </r>
    <r>
      <rPr>
        <b/>
        <sz val="11"/>
        <color theme="1"/>
        <rFont val="Calibri"/>
        <family val="2"/>
        <scheme val="minor"/>
      </rPr>
      <t xml:space="preserve"> necessità di ripetizione di azioni già svolte</t>
    </r>
    <r>
      <rPr>
        <sz val="11"/>
        <rFont val="Calibri"/>
        <family val="2"/>
        <scheme val="minor"/>
      </rPr>
      <t xml:space="preserve"> (es. reinserimento dati per formalità, riconfigurazione, etc.) </t>
    </r>
  </si>
  <si>
    <r>
      <t xml:space="preserve">Sensazione di </t>
    </r>
    <r>
      <rPr>
        <b/>
        <sz val="11"/>
        <color theme="1"/>
        <rFont val="Calibri"/>
        <family val="2"/>
        <scheme val="minor"/>
      </rPr>
      <t>perdita di controllo dei propri dati</t>
    </r>
    <r>
      <rPr>
        <sz val="11"/>
        <rFont val="Calibri"/>
        <family val="2"/>
        <scheme val="minor"/>
      </rPr>
      <t xml:space="preserve"> e del rispetto per la libertà di navigazione; </t>
    </r>
    <r>
      <rPr>
        <b/>
        <sz val="11"/>
        <color theme="1"/>
        <rFont val="Calibri"/>
        <family val="2"/>
        <scheme val="minor"/>
      </rPr>
      <t>disagio per persone più vulnerabili</t>
    </r>
    <r>
      <rPr>
        <sz val="11"/>
        <rFont val="Calibri"/>
        <family val="2"/>
        <scheme val="minor"/>
      </rPr>
      <t xml:space="preserve"> (es. lievi fastidi per minori o persone con necessità di tutori)</t>
    </r>
  </si>
  <si>
    <t>Gli interessati possono incontrare disagi significativi, che riusciranno comunque a superare a dispetto di alcuni problemi</t>
  </si>
  <si>
    <r>
      <rPr>
        <b/>
        <sz val="11"/>
        <color theme="1"/>
        <rFont val="Calibri"/>
        <family val="2"/>
        <scheme val="minor"/>
      </rPr>
      <t>Stress o disturbo minore psicologico o fisico</t>
    </r>
    <r>
      <rPr>
        <sz val="11"/>
        <rFont val="Calibri"/>
        <family val="2"/>
        <scheme val="minor"/>
      </rPr>
      <t xml:space="preserve"> (es. malattia lieve a seguito del mancato rispetto di controindicazioni)</t>
    </r>
  </si>
  <si>
    <r>
      <t xml:space="preserve">Eccessiva </t>
    </r>
    <r>
      <rPr>
        <b/>
        <sz val="11"/>
        <color theme="1"/>
        <rFont val="Calibri"/>
        <family val="2"/>
        <scheme val="minor"/>
      </rPr>
      <t>difficoltà di accesso, o mancato accesso, a servizi pubblici o commerciali</t>
    </r>
    <r>
      <rPr>
        <sz val="11"/>
        <rFont val="Calibri"/>
        <family val="2"/>
        <scheme val="minor"/>
      </rPr>
      <t xml:space="preserve"> (non vitali ma necessari); </t>
    </r>
    <r>
      <rPr>
        <b/>
        <sz val="11"/>
        <color theme="1"/>
        <rFont val="Calibri"/>
        <family val="2"/>
        <scheme val="minor"/>
      </rPr>
      <t>danno materiale non ingente</t>
    </r>
    <r>
      <rPr>
        <sz val="11"/>
        <rFont val="Calibri"/>
        <family val="2"/>
        <scheme val="minor"/>
      </rPr>
      <t xml:space="preserve"> derivante da un aspetto di vita privata che necessita riservatezza ; </t>
    </r>
    <r>
      <rPr>
        <b/>
        <sz val="11"/>
        <color theme="1"/>
        <rFont val="Calibri"/>
        <family val="2"/>
        <scheme val="minor"/>
      </rPr>
      <t>perdita di opportunità di comfort</t>
    </r>
    <r>
      <rPr>
        <sz val="11"/>
        <rFont val="Calibri"/>
        <family val="2"/>
        <scheme val="minor"/>
      </rPr>
      <t xml:space="preserve"> (es. cancellazioni di vacanze, cancellazione di account online, blocco account di servizi online, etc.); a</t>
    </r>
    <r>
      <rPr>
        <b/>
        <sz val="11"/>
        <color theme="1"/>
        <rFont val="Calibri"/>
        <family val="2"/>
        <scheme val="minor"/>
      </rPr>
      <t>umenti di costi o conseguenze economiche non previste</t>
    </r>
    <r>
      <rPr>
        <sz val="11"/>
        <rFont val="Calibri"/>
        <family val="2"/>
        <scheme val="minor"/>
      </rPr>
      <t xml:space="preserve"> (es. sanzioni, multe, interessi di mora, perdite di agevolazioni, etc.); Elaborazione di dati incorretti che provocano ad esempio </t>
    </r>
    <r>
      <rPr>
        <b/>
        <sz val="11"/>
        <color theme="1"/>
        <rFont val="Calibri"/>
        <family val="2"/>
        <scheme val="minor"/>
      </rPr>
      <t>malfunzionamenti negli account bancari o di servizi previdenziali</t>
    </r>
    <r>
      <rPr>
        <sz val="11"/>
        <rFont val="Calibri"/>
        <family val="2"/>
        <scheme val="minor"/>
      </rPr>
      <t xml:space="preserve">; </t>
    </r>
    <r>
      <rPr>
        <b/>
        <sz val="11"/>
        <color theme="1"/>
        <rFont val="Calibri"/>
        <family val="2"/>
        <scheme val="minor"/>
      </rPr>
      <t>pubblicità mirata online su aspetti confidenziali che si vogliono tenere nascosti</t>
    </r>
    <r>
      <rPr>
        <sz val="11"/>
        <rFont val="Calibri"/>
        <family val="2"/>
        <scheme val="minor"/>
      </rPr>
      <t xml:space="preserve"> (es. gravidanza, trattamenti relativi a dipendenze, etc.); </t>
    </r>
    <r>
      <rPr>
        <b/>
        <sz val="11"/>
        <color theme="1"/>
        <rFont val="Calibri"/>
        <family val="2"/>
        <scheme val="minor"/>
      </rPr>
      <t>profilazione inaccurata o inappropriata</t>
    </r>
  </si>
  <si>
    <r>
      <rPr>
        <b/>
        <sz val="11"/>
        <color theme="1"/>
        <rFont val="Calibri"/>
        <family val="2"/>
        <scheme val="minor"/>
      </rPr>
      <t>Diffamazione, discredito, danni reputazionali</t>
    </r>
    <r>
      <rPr>
        <sz val="11"/>
        <rFont val="Calibri"/>
        <family val="2"/>
        <scheme val="minor"/>
      </rPr>
      <t xml:space="preserve"> derivanti da comunicazioni mail indesiderate; </t>
    </r>
    <r>
      <rPr>
        <b/>
        <sz val="11"/>
        <color theme="1"/>
        <rFont val="Calibri"/>
        <family val="2"/>
        <scheme val="minor"/>
      </rPr>
      <t>intimidazione sui social network</t>
    </r>
    <r>
      <rPr>
        <sz val="11"/>
        <rFont val="Calibri"/>
        <family val="2"/>
        <scheme val="minor"/>
      </rPr>
      <t xml:space="preserve">; </t>
    </r>
    <r>
      <rPr>
        <b/>
        <sz val="11"/>
        <color theme="1"/>
        <rFont val="Calibri"/>
        <family val="2"/>
        <scheme val="minor"/>
      </rPr>
      <t>senso di violazione della privacy</t>
    </r>
    <r>
      <rPr>
        <sz val="11"/>
        <rFont val="Calibri"/>
        <family val="2"/>
        <scheme val="minor"/>
      </rPr>
      <t xml:space="preserve"> senza danni irreparabili, </t>
    </r>
    <r>
      <rPr>
        <b/>
        <sz val="11"/>
        <color theme="1"/>
        <rFont val="Calibri"/>
        <family val="2"/>
        <scheme val="minor"/>
      </rPr>
      <t>mancanza di riconoscimenti</t>
    </r>
    <r>
      <rPr>
        <sz val="11"/>
        <rFont val="Calibri"/>
        <family val="2"/>
        <scheme val="minor"/>
      </rPr>
      <t xml:space="preserve">, </t>
    </r>
    <r>
      <rPr>
        <b/>
        <sz val="11"/>
        <color theme="1"/>
        <rFont val="Calibri"/>
        <family val="2"/>
        <scheme val="minor"/>
      </rPr>
      <t>problemi di relazioni</t>
    </r>
    <r>
      <rPr>
        <sz val="11"/>
        <rFont val="Calibri"/>
        <family val="2"/>
        <scheme val="minor"/>
      </rPr>
      <t xml:space="preserve"> con gli altri, </t>
    </r>
    <r>
      <rPr>
        <b/>
        <sz val="11"/>
        <color theme="1"/>
        <rFont val="Calibri"/>
        <family val="2"/>
        <scheme val="minor"/>
      </rPr>
      <t>discriminazione</t>
    </r>
    <r>
      <rPr>
        <sz val="11"/>
        <rFont val="Calibri"/>
        <family val="2"/>
        <scheme val="minor"/>
      </rPr>
      <t xml:space="preserve"> sui social network, </t>
    </r>
    <r>
      <rPr>
        <b/>
        <sz val="11"/>
        <color theme="1"/>
        <rFont val="Calibri"/>
        <family val="2"/>
        <scheme val="minor"/>
      </rPr>
      <t>danno di immagine</t>
    </r>
    <r>
      <rPr>
        <sz val="11"/>
        <rFont val="Calibri"/>
        <family val="2"/>
        <scheme val="minor"/>
      </rPr>
      <t xml:space="preserve">, etc.; </t>
    </r>
    <r>
      <rPr>
        <b/>
        <sz val="11"/>
        <color theme="1"/>
        <rFont val="Calibri"/>
        <family val="2"/>
        <scheme val="minor"/>
      </rPr>
      <t>discriminazione in ambienti professionali o scolastici</t>
    </r>
    <r>
      <rPr>
        <sz val="11"/>
        <rFont val="Calibri"/>
        <family val="2"/>
        <scheme val="minor"/>
      </rPr>
      <t xml:space="preserve">, </t>
    </r>
    <r>
      <rPr>
        <b/>
        <sz val="11"/>
        <color theme="1"/>
        <rFont val="Calibri"/>
        <family val="2"/>
        <scheme val="minor"/>
      </rPr>
      <t>opportunità perse</t>
    </r>
    <r>
      <rPr>
        <sz val="11"/>
        <rFont val="Calibri"/>
        <family val="2"/>
        <scheme val="minor"/>
      </rPr>
      <t xml:space="preserve"> di avanzamento carriera</t>
    </r>
  </si>
  <si>
    <t xml:space="preserve">Gli interessati possono incontrare conseguenze significative, che dovrebbero essere in grado di superare anche se con gravi difficoltà </t>
  </si>
  <si>
    <r>
      <rPr>
        <b/>
        <sz val="11"/>
        <color theme="1"/>
        <rFont val="Calibri"/>
        <family val="2"/>
        <scheme val="minor"/>
      </rPr>
      <t>Disturbi fisici che provocano danni a lungo termine</t>
    </r>
    <r>
      <rPr>
        <sz val="11"/>
        <rFont val="Calibri"/>
        <family val="2"/>
        <scheme val="minor"/>
      </rPr>
      <t xml:space="preserve"> (es. aggravamento dello stato di salute a seguito di mancato rispetto di controindicazioni, o cure non appropriate); </t>
    </r>
    <r>
      <rPr>
        <b/>
        <sz val="11"/>
        <color theme="1"/>
        <rFont val="Calibri"/>
        <family val="2"/>
        <scheme val="minor"/>
      </rPr>
      <t>alterazione dell'integrità fisica</t>
    </r>
    <r>
      <rPr>
        <sz val="11"/>
        <rFont val="Calibri"/>
        <family val="2"/>
        <scheme val="minor"/>
      </rPr>
      <t xml:space="preserve"> (es. incidenti o aggressioni); </t>
    </r>
    <r>
      <rPr>
        <b/>
        <sz val="11"/>
        <color theme="1"/>
        <rFont val="Calibri"/>
        <family val="2"/>
        <scheme val="minor"/>
      </rPr>
      <t>grave disturbo psicologico</t>
    </r>
    <r>
      <rPr>
        <sz val="11"/>
        <rFont val="Calibri"/>
        <family val="2"/>
        <scheme val="minor"/>
      </rPr>
      <t xml:space="preserve"> (depressione, fobie, fragilità dopo citazioni in giudizio, dopo estorsioni)</t>
    </r>
  </si>
  <si>
    <r>
      <rPr>
        <b/>
        <sz val="11"/>
        <color theme="1"/>
        <rFont val="Calibri"/>
        <family val="2"/>
        <scheme val="minor"/>
      </rPr>
      <t>Perdite economiche rilevanti</t>
    </r>
    <r>
      <rPr>
        <sz val="11"/>
        <rFont val="Calibri"/>
        <family val="2"/>
        <scheme val="minor"/>
      </rPr>
      <t xml:space="preserve"> , divieto di tenuta o blocco di conti bancari, etc., difficoltà di </t>
    </r>
    <r>
      <rPr>
        <b/>
        <sz val="11"/>
        <color theme="1"/>
        <rFont val="Calibri"/>
        <family val="2"/>
        <scheme val="minor"/>
      </rPr>
      <t>accesso a servizi pubblici importanti</t>
    </r>
    <r>
      <rPr>
        <sz val="11"/>
        <rFont val="Calibri"/>
        <family val="2"/>
        <scheme val="minor"/>
      </rPr>
      <t>,</t>
    </r>
    <r>
      <rPr>
        <b/>
        <sz val="11"/>
        <color theme="1"/>
        <rFont val="Calibri"/>
        <family val="2"/>
        <scheme val="minor"/>
      </rPr>
      <t xml:space="preserve">  </t>
    </r>
    <r>
      <rPr>
        <sz val="11"/>
        <rFont val="Calibri"/>
        <family val="2"/>
        <scheme val="minor"/>
      </rPr>
      <t xml:space="preserve">perdite di </t>
    </r>
    <r>
      <rPr>
        <b/>
        <sz val="11"/>
        <color theme="1"/>
        <rFont val="Calibri"/>
        <family val="2"/>
        <scheme val="minor"/>
      </rPr>
      <t xml:space="preserve">opportunità / agevolazioni uniche </t>
    </r>
    <r>
      <rPr>
        <sz val="11"/>
        <rFont val="Calibri"/>
        <family val="2"/>
        <scheme val="minor"/>
      </rPr>
      <t>e non ricorrenti (mutui immobiliari, studi, tirocini o occupazioni, interdizione da esami scolastici),</t>
    </r>
    <r>
      <rPr>
        <b/>
        <sz val="11"/>
        <color theme="1"/>
        <rFont val="Calibri"/>
        <family val="2"/>
        <scheme val="minor"/>
      </rPr>
      <t xml:space="preserve"> appropriazioni indebite</t>
    </r>
    <r>
      <rPr>
        <sz val="11"/>
        <rFont val="Calibri"/>
        <family val="2"/>
        <scheme val="minor"/>
      </rPr>
      <t xml:space="preserve"> non compensate,</t>
    </r>
    <r>
      <rPr>
        <b/>
        <sz val="11"/>
        <color theme="1"/>
        <rFont val="Calibri"/>
        <family val="2"/>
        <scheme val="minor"/>
      </rPr>
      <t xml:space="preserve"> difficoltà economiche non temporanee</t>
    </r>
    <r>
      <rPr>
        <sz val="11"/>
        <rFont val="Calibri"/>
        <family val="2"/>
        <scheme val="minor"/>
      </rPr>
      <t xml:space="preserve"> (es. necessità di prendere un prestito), divieto di </t>
    </r>
    <r>
      <rPr>
        <b/>
        <sz val="11"/>
        <color theme="1"/>
        <rFont val="Calibri"/>
        <family val="2"/>
        <scheme val="minor"/>
      </rPr>
      <t>spostamenti all’estero, perdita di Clienti, dell'abitazione o del posto di lavoro</t>
    </r>
    <r>
      <rPr>
        <sz val="11"/>
        <rFont val="Calibri"/>
        <family val="2"/>
        <scheme val="minor"/>
      </rPr>
      <t xml:space="preserve">, esposizioni a </t>
    </r>
    <r>
      <rPr>
        <b/>
        <sz val="11"/>
        <color theme="1"/>
        <rFont val="Calibri"/>
        <family val="2"/>
        <scheme val="minor"/>
      </rPr>
      <t>ricatti</t>
    </r>
    <r>
      <rPr>
        <sz val="11"/>
        <rFont val="Calibri"/>
        <family val="2"/>
        <scheme val="minor"/>
      </rPr>
      <t xml:space="preserve">, </t>
    </r>
    <r>
      <rPr>
        <b/>
        <sz val="11"/>
        <color theme="1"/>
        <rFont val="Calibri"/>
        <family val="2"/>
        <scheme val="minor"/>
      </rPr>
      <t>perdite monetarie</t>
    </r>
    <r>
      <rPr>
        <sz val="11"/>
        <rFont val="Calibri"/>
        <family val="2"/>
        <scheme val="minor"/>
      </rPr>
      <t xml:space="preserve"> a seguito di frodi o phishing, </t>
    </r>
    <r>
      <rPr>
        <b/>
        <sz val="11"/>
        <color theme="1"/>
        <rFont val="Calibri"/>
        <family val="2"/>
        <scheme val="minor"/>
      </rPr>
      <t>danni alle proprietà</t>
    </r>
    <r>
      <rPr>
        <sz val="11"/>
        <rFont val="Calibri"/>
        <family val="2"/>
        <scheme val="minor"/>
      </rPr>
      <t xml:space="preserve"> o perdite monetarie non indennizzate</t>
    </r>
  </si>
  <si>
    <r>
      <t xml:space="preserve">Senso di </t>
    </r>
    <r>
      <rPr>
        <b/>
        <sz val="11"/>
        <color theme="1"/>
        <rFont val="Calibri"/>
        <family val="2"/>
        <scheme val="minor"/>
      </rPr>
      <t xml:space="preserve">violazione della privacy </t>
    </r>
    <r>
      <rPr>
        <sz val="11"/>
        <rFont val="Calibri"/>
        <family val="2"/>
        <scheme val="minor"/>
      </rPr>
      <t>con danno irreparabile,</t>
    </r>
    <r>
      <rPr>
        <b/>
        <sz val="11"/>
        <color theme="1"/>
        <rFont val="Calibri"/>
        <family val="2"/>
        <scheme val="minor"/>
      </rPr>
      <t xml:space="preserve"> Separazione o divorzio</t>
    </r>
    <r>
      <rPr>
        <sz val="11"/>
        <rFont val="Calibri"/>
        <family val="2"/>
        <scheme val="minor"/>
      </rPr>
      <t xml:space="preserve">, </t>
    </r>
    <r>
      <rPr>
        <b/>
        <sz val="11"/>
        <color theme="1"/>
        <rFont val="Calibri"/>
        <family val="2"/>
        <scheme val="minor"/>
      </rPr>
      <t>Cyber-bullismo</t>
    </r>
    <r>
      <rPr>
        <sz val="11"/>
        <rFont val="Calibri"/>
        <family val="2"/>
        <scheme val="minor"/>
      </rPr>
      <t xml:space="preserve">, discriminazione, </t>
    </r>
    <r>
      <rPr>
        <b/>
        <sz val="11"/>
        <color theme="1"/>
        <rFont val="Calibri"/>
        <family val="2"/>
        <scheme val="minor"/>
      </rPr>
      <t>molestie psicologiche o sessuali</t>
    </r>
  </si>
  <si>
    <t>CRITICO</t>
  </si>
  <si>
    <t>Gli interessati possono avere conseguenze gravi, o addirittura irreversibili, che potrebbero non superare</t>
  </si>
  <si>
    <r>
      <rPr>
        <b/>
        <sz val="11"/>
        <color theme="1"/>
        <rFont val="Calibri"/>
        <family val="2"/>
        <scheme val="minor"/>
      </rPr>
      <t>Rapimento</t>
    </r>
    <r>
      <rPr>
        <sz val="11"/>
        <rFont val="Calibri"/>
        <family val="2"/>
        <scheme val="minor"/>
      </rPr>
      <t xml:space="preserve">, </t>
    </r>
    <r>
      <rPr>
        <b/>
        <sz val="11"/>
        <color theme="1"/>
        <rFont val="Calibri"/>
        <family val="2"/>
        <scheme val="minor"/>
      </rPr>
      <t>sequestro di persona</t>
    </r>
    <r>
      <rPr>
        <sz val="11"/>
        <rFont val="Calibri"/>
        <family val="2"/>
        <scheme val="minor"/>
      </rPr>
      <t>, disturbo psicologico</t>
    </r>
    <r>
      <rPr>
        <b/>
        <sz val="11"/>
        <color theme="1"/>
        <rFont val="Calibri"/>
        <family val="2"/>
        <scheme val="minor"/>
      </rPr>
      <t xml:space="preserve"> a lungo termine o permanente</t>
    </r>
    <r>
      <rPr>
        <sz val="11"/>
        <rFont val="Calibri"/>
        <family val="2"/>
        <scheme val="minor"/>
      </rPr>
      <t xml:space="preserve">, alterazione </t>
    </r>
    <r>
      <rPr>
        <b/>
        <sz val="11"/>
        <color theme="1"/>
        <rFont val="Calibri"/>
        <family val="2"/>
        <scheme val="minor"/>
      </rPr>
      <t>permanente dell'integrità fisica</t>
    </r>
    <r>
      <rPr>
        <sz val="11"/>
        <rFont val="Calibri"/>
        <family val="2"/>
        <scheme val="minor"/>
      </rPr>
      <t xml:space="preserve">, </t>
    </r>
    <r>
      <rPr>
        <b/>
        <sz val="11"/>
        <color theme="1"/>
        <rFont val="Calibri"/>
        <family val="2"/>
        <scheme val="minor"/>
      </rPr>
      <t>decesso</t>
    </r>
  </si>
  <si>
    <r>
      <rPr>
        <b/>
        <sz val="11"/>
        <color theme="1"/>
        <rFont val="Calibri"/>
        <family val="2"/>
        <scheme val="minor"/>
      </rPr>
      <t>Impossibilità di lavorare</t>
    </r>
    <r>
      <rPr>
        <sz val="11"/>
        <rFont val="Calibri"/>
        <family val="2"/>
        <scheme val="minor"/>
      </rPr>
      <t xml:space="preserve"> o </t>
    </r>
    <r>
      <rPr>
        <b/>
        <sz val="11"/>
        <color theme="1"/>
        <rFont val="Calibri"/>
        <family val="2"/>
        <scheme val="minor"/>
      </rPr>
      <t>incapacità di ricollocazione</t>
    </r>
    <r>
      <rPr>
        <sz val="11"/>
        <rFont val="Calibri"/>
        <family val="2"/>
        <scheme val="minor"/>
      </rPr>
      <t xml:space="preserve">, impossibilità di citare in giudizio, </t>
    </r>
    <r>
      <rPr>
        <b/>
        <sz val="11"/>
        <color theme="1"/>
        <rFont val="Calibri"/>
        <family val="2"/>
        <scheme val="minor"/>
      </rPr>
      <t>sanzioni penali</t>
    </r>
    <r>
      <rPr>
        <sz val="11"/>
        <rFont val="Calibri"/>
        <family val="2"/>
        <scheme val="minor"/>
      </rPr>
      <t xml:space="preserve">, cambio di stato amministrativo e/o </t>
    </r>
    <r>
      <rPr>
        <b/>
        <sz val="11"/>
        <color theme="1"/>
        <rFont val="Calibri"/>
        <family val="2"/>
        <scheme val="minor"/>
      </rPr>
      <t>perdita dell'autonomia legale</t>
    </r>
    <r>
      <rPr>
        <sz val="11"/>
        <rFont val="Calibri"/>
        <family val="2"/>
        <scheme val="minor"/>
      </rPr>
      <t xml:space="preserve"> (necessità di supervisione terza), smarrimento di </t>
    </r>
    <r>
      <rPr>
        <b/>
        <sz val="11"/>
        <color theme="1"/>
        <rFont val="Calibri"/>
        <family val="2"/>
        <scheme val="minor"/>
      </rPr>
      <t>elementi di prova nell'ambito di un contenzioso</t>
    </r>
    <r>
      <rPr>
        <sz val="11"/>
        <rFont val="Calibri"/>
        <family val="2"/>
        <scheme val="minor"/>
      </rPr>
      <t>, rischio finanziario di</t>
    </r>
    <r>
      <rPr>
        <b/>
        <sz val="11"/>
        <color theme="1"/>
        <rFont val="Calibri"/>
        <family val="2"/>
        <scheme val="minor"/>
      </rPr>
      <t xml:space="preserve"> indebitamento ingente</t>
    </r>
    <r>
      <rPr>
        <sz val="11"/>
        <rFont val="Calibri"/>
        <family val="2"/>
        <scheme val="minor"/>
      </rPr>
      <t xml:space="preserve">, perdita di </t>
    </r>
    <r>
      <rPr>
        <b/>
        <sz val="11"/>
        <color theme="1"/>
        <rFont val="Calibri"/>
        <family val="2"/>
        <scheme val="minor"/>
      </rPr>
      <t xml:space="preserve">accesso a infrastrutture vitali </t>
    </r>
    <r>
      <rPr>
        <sz val="11"/>
        <rFont val="Calibri"/>
        <family val="2"/>
        <scheme val="minor"/>
      </rPr>
      <t>(acqua, elettricità, ecc)</t>
    </r>
  </si>
  <si>
    <r>
      <t xml:space="preserve">Allontanamento o </t>
    </r>
    <r>
      <rPr>
        <b/>
        <sz val="11"/>
        <color rgb="FF000000"/>
        <rFont val="Calibri"/>
        <family val="2"/>
        <scheme val="minor"/>
      </rPr>
      <t>perdita di legami familiari</t>
    </r>
    <r>
      <rPr>
        <sz val="11"/>
        <color rgb="FF000000"/>
        <rFont val="Calibri"/>
        <family val="2"/>
        <scheme val="minor"/>
      </rPr>
      <t xml:space="preserve">, perdita della </t>
    </r>
    <r>
      <rPr>
        <b/>
        <sz val="11"/>
        <color rgb="FF000000"/>
        <rFont val="Calibri"/>
        <family val="2"/>
        <scheme val="minor"/>
      </rPr>
      <t>capacità di agire</t>
    </r>
  </si>
  <si>
    <t>La formula utilizzata per il calcolo del rischio inerente è F(PxG) dove il Fattore di contesto F è calcolato come media tra i valori di incidenza dei fattori interni ed esterni.</t>
  </si>
  <si>
    <t>Nel posizionamento del livello di rischio nei grafici (di Rischio inerente e Rischio Residuo), il valore della gravità dell'Impatto viene normalizzato sulla scala da 0 a 3; a tal fine, i valori di impatto indicati (1,2,3,4) vengono moltiplicati per 3 e divisi per 4.</t>
  </si>
  <si>
    <t>La probabilità media di occorrenza delle minacce viene calcolata in base all'incidenza delle stesse sulla Conformità del trattamento, sulla Riservatezza, Integrità e Disponibilità dei dati</t>
  </si>
  <si>
    <t>CRITERI DI RAPPRESENTAZIONE DEL LIVELLO DI RISCHIO</t>
  </si>
  <si>
    <t>Stima</t>
  </si>
  <si>
    <t>Valori</t>
  </si>
  <si>
    <t>Valutazione</t>
  </si>
  <si>
    <t>Critico</t>
  </si>
  <si>
    <t>Posizionamento livello di rischio</t>
  </si>
  <si>
    <t>ADEGUATEZZA MISURE ORGANIZZATIVE E TECNICHE</t>
  </si>
  <si>
    <t>Assenti o non attuate</t>
  </si>
  <si>
    <t>Sebbene applicabili, le misure non sono implementate per contrastare le minacce specifiche</t>
  </si>
  <si>
    <t>Presenti, ma inadeguate</t>
  </si>
  <si>
    <t xml:space="preserve">Le misure sono state implementate in modo parziale o incompleto, e sono scarsamente efficaci </t>
  </si>
  <si>
    <t>Presenti, migliorabili</t>
  </si>
  <si>
    <t>Le misure poste in essere possono mitigare adeguatamente gli scenari di rischio, ma il monitoraggio o le verifiche non sono pienamente realizzati</t>
  </si>
  <si>
    <t>Ben applicate</t>
  </si>
  <si>
    <t>Le misure sono pienamente efficaci e costantemente verificate</t>
  </si>
  <si>
    <t>ADEGUATEZZA MISURE DI GOVERNANCE</t>
  </si>
  <si>
    <t>Inadeguate</t>
  </si>
  <si>
    <t>• La struttura organizzativa non è formalizzata e le responsabilità non sono formalmente definite e assegnate al personale;
• assenza di procedure;
• non vengono svolte attività di controllo;
• il personale non possiede le competenze e il know-how necessari per svolgere le attività assegnate;
• non viene svolta un'attività di monitoraggio del processo.</t>
  </si>
  <si>
    <t>Deboli</t>
  </si>
  <si>
    <t>La struttura organizzativa non è formalizzata e le responsabilità non sono adeguatamente assegnate al personale;
• il processo è governato da procedure insufficienti e obsolete;
• le attività di controllo sono carenti e non formalizzate;
• mancanza di formazione del personale;
• esiste una debole attività di monitoraggio del processo.</t>
  </si>
  <si>
    <t>Adeguate</t>
  </si>
  <si>
    <t>• la struttura organizzativa e le responsabilità assegnate al personale sono adeguatamente formalizzate;
• il processo è disciplinato da procedure applicabili ma non ancora del tutto formalizzato;
• le attività di controllo sono svolte ma non completamente documentate;
• il personale sta rafforzando il proprio know-how ma richiede una formazione specifica;
• esiste un'adeguata attività di monitoraggio del processo.</t>
  </si>
  <si>
    <t>Verificate e ben applicate</t>
  </si>
  <si>
    <t>• Esiste una struttura organizzativa formalizzata e ben progettata;
• il processo è governato da politiche e procedure organizzative;
• le attività di controllo e gli audit sono completamente documentati;
• il personale possiede le competenze e il know-how necessari per svolgere le attività assegnate e la formazione specifica viene svolta e aggiornata;
• esiste una forte attività di monitoraggio del processo.</t>
  </si>
  <si>
    <t>METRICHE UTILIZZATE</t>
  </si>
  <si>
    <t>Circostanze delle operazioni</t>
  </si>
  <si>
    <t>Natura obbligatoria = 1; Natura facoltativa = 1,5</t>
  </si>
  <si>
    <t>Numerosità, quantità, identificabilità - Bassa = 0,5; Media = 1; Significativa = 1,5; Alta = 2</t>
  </si>
  <si>
    <t>Potenziale impatto se la somma &gt; 3; potenziale impatto significativo se la somma &gt; 4,5; potenziale impatto elevato se la somma &gt; 5,5</t>
  </si>
  <si>
    <t>Potenziale conseguenza diretta/indiretta</t>
  </si>
  <si>
    <t xml:space="preserve"> Valori Sì = 1; No = 0</t>
  </si>
  <si>
    <t>Potenziale impatto se almeno 1 circostanza; potenziale impatto significativo se 2 circostanze; potenziale impatto elevato se &gt; 2</t>
  </si>
  <si>
    <t>Tipologie di operazioni</t>
  </si>
  <si>
    <t>Fattori di contesto</t>
  </si>
  <si>
    <t xml:space="preserve">Valori: Poco significativa = 1; Mediamente significativa = 1,1; Molto significativa = 1,25 </t>
  </si>
  <si>
    <t>Media fra i valori e confronto fattori interni - fattori esterni =&gt; Fattore di contesto - moltiplicatore per la probabilità inerente</t>
  </si>
  <si>
    <t>Se i fattori esterni sono maggiori di quelli interni, nella valutazione preliminare di rischiosità il fattore di contesto viene moltiplicato del 10% (*1,1)</t>
  </si>
  <si>
    <t>Assets</t>
  </si>
  <si>
    <t xml:space="preserve">Valori: Nulla=0; Poco significativa = 1; Mediamente significativa = 1,1; Molto significativa = 1,25 </t>
  </si>
  <si>
    <t>Valorizzazione dell'incidenza sui parametri Conformità del trattamento, sulla Riservatezza, Integrità e Disponibilità dei dati</t>
  </si>
  <si>
    <t>Assegnazione macrocategorizzazione in Persone/processi/Dati - Sistemi - Tecnoogie</t>
  </si>
  <si>
    <t>Valori MEDIO o BASSO da giustificare; impostare  tenendo in considerazione le risultanze dell'analisi di NATURA; CONTESTO, AMBITO APPLICAZIONE</t>
  </si>
  <si>
    <t>Nel foglio viene proposta una valutazione preliminare di rischiosità ottenuta nel seguente modo:</t>
  </si>
  <si>
    <t>Un potenziale impatto viene fuori dal valore max riscontrato nella NATURA del trattamento;</t>
  </si>
  <si>
    <t>Il Fattore di contesto (eventualmente aumentato del 10% in base ai fattori esterni prevalenti su quelli interni) viene sommato con il valore 1 o 2
a seconda che l'incidenza media degli Assets (Persone e processi, Reti e sistemi, Tecnologie) sia minore di 1,1 (il valore medio assoluto di incidenza);
Moltiplicando questo valore (una potenziale "probabilità") per l'impatto, sia un valore da 1 a 9; dove rischio basso è da 1 a 3, medio da 4 a 6, elevato da 7 a 9</t>
  </si>
  <si>
    <t>PROBABILITA' MINACCE</t>
  </si>
  <si>
    <t>Conteggio minacce applicabili, medie per categoria, max probabilità per Conformità, riservatezza, disponibilità, Integrità</t>
  </si>
  <si>
    <t>LIVELLO DI RISCHIO INERENTE</t>
  </si>
  <si>
    <t>Per i diversi rischi: il valore impatto (1,2,3,4) viene normalizzato per essere rappresentato sulla matrice 3X3;</t>
  </si>
  <si>
    <t>Le probabilità (per parametri C,R,I,D - conformità - riservatezza - disponibilità integrità) vengono moltiplicate per il fattore di contesto</t>
  </si>
  <si>
    <t>Si ottengono dunque valori di impatto inerente e probabilità inerente dei diversi rischi, che vengono posizionati nella matrice e moltiplicati per il livello nel grafico a barre</t>
  </si>
  <si>
    <t>MISURE IN ESSERE</t>
  </si>
  <si>
    <t>Grado di applicazione:</t>
  </si>
  <si>
    <t>Assente o non attuata</t>
  </si>
  <si>
    <t>Presente ma inadeguata</t>
  </si>
  <si>
    <t>Presente, migliorabile</t>
  </si>
  <si>
    <t xml:space="preserve">Ben applicata </t>
  </si>
  <si>
    <t>Ponderazione con Importanza della MISURA (Peso)</t>
  </si>
  <si>
    <t>Medio-bassa</t>
  </si>
  <si>
    <t>Significativa</t>
  </si>
  <si>
    <t>Alta</t>
  </si>
  <si>
    <t>MISURE GOVERNANCE</t>
  </si>
  <si>
    <t>Inadeguata</t>
  </si>
  <si>
    <t>Parzialmente adeguata</t>
  </si>
  <si>
    <t>Adeguata</t>
  </si>
  <si>
    <t>Verificata e ben applicata</t>
  </si>
  <si>
    <t>EFFICACIA</t>
  </si>
  <si>
    <t>Efficacia mitigazione:</t>
  </si>
  <si>
    <t>Inadeguata &lt; 10%</t>
  </si>
  <si>
    <t>Debole fra 10% e 25%</t>
  </si>
  <si>
    <t>Adeguata fra 25% e 50%</t>
  </si>
  <si>
    <t>Forte &gt; 50%</t>
  </si>
  <si>
    <t>Se l'efficacia è ad esempio del 60% - la vulnerabilità dei controlli è del 40% - ossia il livello di rischio viene ridotto del 40%. Per vulnerabilità massima (100%) il rischio rimane invariato.</t>
  </si>
  <si>
    <t>I valori di impatto inerente e probabilità inerenti vengono moltiplicati per il valore di vulnerabilità media dei controlli, ottenuta con media fra l'efficacia delle misure specifiche e l'efficacia delle misure di governance</t>
  </si>
  <si>
    <t>FINALITA' E DESCRIZIONE DEL TRATTAMENTO</t>
  </si>
  <si>
    <t>Obiettivo:</t>
  </si>
  <si>
    <t>Descrivere il trattamento, l'origine dei possibili rischi e se possibile il flusso, allegando un flowchart, uno schema, o utilizzando il modello di flowchart proposto</t>
  </si>
  <si>
    <t>Descrizione dell'attività di trattamento</t>
  </si>
  <si>
    <t>Studio clinico osservazionale “A REAl-life study on short-term Dual Antiplatelet treatment in Patients with ischemic stroke or Transient ischemic attack (READAPT)”</t>
  </si>
  <si>
    <t>Finalità determinate, esplicite e legittime</t>
  </si>
  <si>
    <t xml:space="preserve">Finalità di ricerca scientifica: Perseguimento di interesse pubblico rilevante da parte dell'Università degli studi dell'Aquila in qualità di soggetto istituzionale promotore </t>
  </si>
  <si>
    <t>Origine dei rischi</t>
  </si>
  <si>
    <t>L'origine dei rischi non è da ricercarsi tanto nella complessità di processi o tecnologie che afferiscono alle operazioni di trattamento, quanto alla natura particolare dei dati trattati relativi allo stato di salute, che possono avere effetti sulle persone in quanto si tratta di uno studio clinico</t>
  </si>
  <si>
    <t>FLUSSO DEL TRATTAMENTO</t>
  </si>
  <si>
    <t>input</t>
  </si>
  <si>
    <t>OPERAZIONE TRATTAMENTO</t>
  </si>
  <si>
    <t>output</t>
  </si>
  <si>
    <t>INTERESSATI</t>
  </si>
  <si>
    <t>TITOLARE</t>
  </si>
  <si>
    <t>RESPONSABILE</t>
  </si>
  <si>
    <t>ALTRO RESPONSABILE</t>
  </si>
  <si>
    <t>DESTINATARI</t>
  </si>
  <si>
    <t>Idonea base giuridica per il trattamento</t>
  </si>
  <si>
    <t>Annullamento operazione</t>
  </si>
  <si>
    <t>Mappatura attività di trattamento</t>
  </si>
  <si>
    <t>Informazione agli interessati</t>
  </si>
  <si>
    <t>Informativa</t>
  </si>
  <si>
    <t>Attività di cura</t>
  </si>
  <si>
    <t>Raccolta</t>
  </si>
  <si>
    <t>Raccolta parametri stato di salute dei pazienti che prestano il consenso per la finalità di ricerca</t>
  </si>
  <si>
    <t>Parametri dello stato di salute</t>
  </si>
  <si>
    <t>Registrazione</t>
  </si>
  <si>
    <t>Inserimento nel Sistema informativo REDCAP dell'Ateneo</t>
  </si>
  <si>
    <t>Form web dei questionari</t>
  </si>
  <si>
    <t>Organizzazione</t>
  </si>
  <si>
    <t>Database strutturato dello Studio osservazionale</t>
  </si>
  <si>
    <t>Database</t>
  </si>
  <si>
    <t>Strutturazione</t>
  </si>
  <si>
    <t>Campi parametro per le elaborazioni statische aggregate</t>
  </si>
  <si>
    <t>Informative e consensi UNIVAQ conservati a cura del CRO per conto dell'Ateneo - Tabelle di pseudonimizzazione a cura del CRO - Dati nel database a cura dell'Ateneo</t>
  </si>
  <si>
    <t>Conservazione</t>
  </si>
  <si>
    <t>Dati pseudonimizzati nel database; dati di reidentificazione ad uso esclusivo del CRO</t>
  </si>
  <si>
    <t>Eventuale correzione parametri</t>
  </si>
  <si>
    <t>Adattamento o Modifica</t>
  </si>
  <si>
    <t>Aggiornamento record possibile soltanto al personale di coordinamento dell'Ateneo</t>
  </si>
  <si>
    <t>Dati nel database</t>
  </si>
  <si>
    <t>Estrazione</t>
  </si>
  <si>
    <t>Statistiche aggregate</t>
  </si>
  <si>
    <t>Consultazione</t>
  </si>
  <si>
    <t>Report</t>
  </si>
  <si>
    <t>Uso</t>
  </si>
  <si>
    <t>Elaborazione e conteggi</t>
  </si>
  <si>
    <t>Elaborazione automatizzata</t>
  </si>
  <si>
    <t>?</t>
  </si>
  <si>
    <t>NO</t>
  </si>
  <si>
    <t>[ Elaborazione decisionale interamente automatizzata ]</t>
  </si>
  <si>
    <t>Profilazione</t>
  </si>
  <si>
    <t xml:space="preserve">Osservazioni parametri </t>
  </si>
  <si>
    <t>Risultati Studio</t>
  </si>
  <si>
    <t>Comunicazione mediante trasmissione</t>
  </si>
  <si>
    <t>Report e Pubblicazioni</t>
  </si>
  <si>
    <t>Diffusione</t>
  </si>
  <si>
    <t>Raffronto o interconnessione</t>
  </si>
  <si>
    <t>Eventuali comparazioni</t>
  </si>
  <si>
    <t>Limitazione</t>
  </si>
  <si>
    <t>Dopo 5 anni</t>
  </si>
  <si>
    <t>Cancellazione</t>
  </si>
  <si>
    <t>Dati nel database ripuliti - Consensi distrutti</t>
  </si>
  <si>
    <t>Distruzione</t>
  </si>
  <si>
    <t>Copia protetta / Backup</t>
  </si>
  <si>
    <t>Supporti Backup dell'Ateneo</t>
  </si>
  <si>
    <t>Ripristino</t>
  </si>
  <si>
    <t>Recupero dati in caso di necessità</t>
  </si>
  <si>
    <t>ANALISI DELLA NATURA DEL TRATTAMENTO</t>
  </si>
  <si>
    <t>Analizzando la "natura" in termini di caratteristiche generali, possibili effetti complessivi (Cons. 75) e Natura dei dati trattati e tipologie delle operazioni (Cons. 75), si ottengono degli "alert" che forniscono indicazioni su quali possibili impatti vanno determinati per il trattamento in esame</t>
  </si>
  <si>
    <t>Natura obbligatoria o facoltativa, scala del trattamento, operazioni , effetti e tipologie di dati personali trattati</t>
  </si>
  <si>
    <t>Principali caratteristiche:</t>
  </si>
  <si>
    <t>Valore</t>
  </si>
  <si>
    <t>NOTE</t>
  </si>
  <si>
    <t>Natura obbligatoria (norma o regolamento a supporto) o iniziativa volontaria</t>
  </si>
  <si>
    <t>Volontaria</t>
  </si>
  <si>
    <t>Progetto di ricerca no profit su iniziativa del DISCAB dell'UNIVAQ</t>
  </si>
  <si>
    <t>Numerosità degli interessati (scala del trattamento)</t>
  </si>
  <si>
    <t>Media</t>
  </si>
  <si>
    <t>Lo studio ha l'obiettivo di coinvolgere circa 106 centri e 350 pazienti</t>
  </si>
  <si>
    <t>Quantità delle informazioni trattate</t>
  </si>
  <si>
    <t>Parametri clinici e abitudini correlate allo stato di salute</t>
  </si>
  <si>
    <t>Identificabilità degli interessati</t>
  </si>
  <si>
    <t>Bassa</t>
  </si>
  <si>
    <t>Pseudonimizzazione - solo le Aziende sanitarie hanno la possibilità di reidentificare il paziente</t>
  </si>
  <si>
    <t>Specificare la presenza di possibili effetti complessivi del trattamento (Cons. 75 GDPR)</t>
  </si>
  <si>
    <t>Potenziale conseguenza diretta o indiretta</t>
  </si>
  <si>
    <t>Sì/No</t>
  </si>
  <si>
    <t>Discriminazione</t>
  </si>
  <si>
    <t>No</t>
  </si>
  <si>
    <t>Furto o usurpazione di identità</t>
  </si>
  <si>
    <t>Perdite finanziarie</t>
  </si>
  <si>
    <t>Pregiudizio alla reputazione</t>
  </si>
  <si>
    <t>Perdita di riservatezza dei dati personali protetti da segreto professionale</t>
  </si>
  <si>
    <t>Decifratura non autorizzata della pseudonimizzazione</t>
  </si>
  <si>
    <t>Sì</t>
  </si>
  <si>
    <t>una decifratura non autorizzata consentirebbe di reidentificare il paziente</t>
  </si>
  <si>
    <t>Danno economico o sociale significativo</t>
  </si>
  <si>
    <t>Privazione di diritti e libertà</t>
  </si>
  <si>
    <t>Il diritto alla riservatezza dei pazienti potrebbe essere violato</t>
  </si>
  <si>
    <t>Impedimento dell'esercizio del controllo sui dati personali</t>
  </si>
  <si>
    <t>Indicare la presenza di tipologie di dati personali / operazioni (Cons. 75 GDPR):</t>
  </si>
  <si>
    <t>Tipologia di operazioni</t>
  </si>
  <si>
    <t>Trattamento di dati personali che rivelano l'origine razziale o etnica</t>
  </si>
  <si>
    <t>Trattamento di opinioni politiche, convinzioni religiose o filosofiche</t>
  </si>
  <si>
    <t>Trattamento di dati che rivelano l'appartenenza sindacale</t>
  </si>
  <si>
    <t>Trattamento di dati genetici, biometrici o relativi alla salute</t>
  </si>
  <si>
    <t xml:space="preserve">Lo Studio osservazionale riguarda dati clinici </t>
  </si>
  <si>
    <t>Trattamento di dati relativi alla vita sessuale</t>
  </si>
  <si>
    <t>Trattamento di dati relativi a condanne penali e a reati o alle relative misure di sicurezza</t>
  </si>
  <si>
    <t>Valutazione di aspetti personali riguardanti il rendimento professionale</t>
  </si>
  <si>
    <t>Valutazione di aspetti personali riguardanti la situazione economica</t>
  </si>
  <si>
    <t>Valutazione di aspetti personali riguardanti la salute</t>
  </si>
  <si>
    <t>Lo Studio osservazionale riguarda dati clinici e abitudini correlate allo stato di salute</t>
  </si>
  <si>
    <t>Valutazione di aspetti personali riguardanti le preferenze o gli interessi personali</t>
  </si>
  <si>
    <t>Valutazione di aspetti personali riguardanti l'affidabilità o il comportamento</t>
  </si>
  <si>
    <t>Valutazione di aspetti personali riguardanti l'ubicazione o gli spostamenti per creare o utilizzare profili personali</t>
  </si>
  <si>
    <t>Trattamento di dati personali di soggetti vulnerabili, in particolare minori</t>
  </si>
  <si>
    <t>Trattamento di una notevole quantità di dati personali e un vasto numero di interessati</t>
  </si>
  <si>
    <t>ANALISI DEL CONTESTO</t>
  </si>
  <si>
    <t>Analizzare i fattori di contesto interni ed esterni per determinare l'incidenza nel trattamento, e considerarli nell'accettabilità del rischio e nella analisi</t>
  </si>
  <si>
    <t>CONTESTO NEL QUALE VA CONSIDERATA L'ATTIVITA'</t>
  </si>
  <si>
    <t>Considerazioni circa i fattori interni ed esterni all'Organizzazione</t>
  </si>
  <si>
    <t>Specificare il livello di incidenza dei fattori esterni e interni rispetto ai trattamenti di dati personali</t>
  </si>
  <si>
    <r>
      <t xml:space="preserve">Fattori di contesto </t>
    </r>
    <r>
      <rPr>
        <b/>
        <sz val="18"/>
        <color theme="0"/>
        <rFont val="Calibri"/>
        <family val="2"/>
        <scheme val="minor"/>
      </rPr>
      <t>ESTERNI</t>
    </r>
  </si>
  <si>
    <t>Incidenza</t>
  </si>
  <si>
    <t>Motivazione / Note</t>
  </si>
  <si>
    <t>Aspetti geopolitici</t>
  </si>
  <si>
    <t>POCO SIGNIFICATIVA</t>
  </si>
  <si>
    <t>non influente</t>
  </si>
  <si>
    <t>Contesto sociale</t>
  </si>
  <si>
    <t>contesto sanitario - non correlato al contesto sociale</t>
  </si>
  <si>
    <t>Attenzione mediatica / Appetibilità del Settore / Mercato di riferimento</t>
  </si>
  <si>
    <t>MOLTO SIGNIFICATIVA</t>
  </si>
  <si>
    <t>dati particolarmente appetibili</t>
  </si>
  <si>
    <t>Dipendenza dalla reputazione - Aspettative delle parti interessate (Utenti / Clienti / Associati, etc.)</t>
  </si>
  <si>
    <t>non particolarmente influente</t>
  </si>
  <si>
    <t>Dipendenza da Fornitori</t>
  </si>
  <si>
    <t>Correlazione delle attività all'evoluzione tecnologica</t>
  </si>
  <si>
    <t>Fattori ambientali nel territorio di riferimento, eventi naturali</t>
  </si>
  <si>
    <t>MEDIAMENTE SIGNIFICATIVA</t>
  </si>
  <si>
    <t>I server di Ateneo sono in una regione in Zona 1</t>
  </si>
  <si>
    <t>Aspetti regolatori</t>
  </si>
  <si>
    <t>Norme e vincoli del Comitato etico mediamente influenti</t>
  </si>
  <si>
    <t>Potenziali atti illeciti dall'esterno</t>
  </si>
  <si>
    <t>Tendenze ad attacchi cyber nel periodo 2020 - 2021 in aumento nelle aziende sanitarie ma i dati sono in Ateneo</t>
  </si>
  <si>
    <r>
      <t xml:space="preserve">Fattori di contesto </t>
    </r>
    <r>
      <rPr>
        <b/>
        <sz val="18"/>
        <color theme="0"/>
        <rFont val="Calibri"/>
        <family val="2"/>
        <scheme val="minor"/>
      </rPr>
      <t>INTERNI</t>
    </r>
  </si>
  <si>
    <t>Strategie dell'Organizzazione</t>
  </si>
  <si>
    <t>Attività istituzionale di ricerca - nella norma</t>
  </si>
  <si>
    <t>Complessità dell'Organizzazione</t>
  </si>
  <si>
    <t>Studio con soggetto Promotore e numerosi partecipanti</t>
  </si>
  <si>
    <t>Processi (numerosità e complessità)</t>
  </si>
  <si>
    <t>Processo particolarmente semplice</t>
  </si>
  <si>
    <t>Personale (numerosità e varietà di mansioni)</t>
  </si>
  <si>
    <t>Partecipano solo sperimentatori</t>
  </si>
  <si>
    <t>Infrastrutture (numerosità e complessità)</t>
  </si>
  <si>
    <t xml:space="preserve">Server di Ateneo con 1 istanza software ad hoc per la sicurezza dei database e files - </t>
  </si>
  <si>
    <t>Sistemi informativi</t>
  </si>
  <si>
    <t>incidenza sistemi nella norma</t>
  </si>
  <si>
    <t>Attività pubblicistiche, Reputazione</t>
  </si>
  <si>
    <t>nella norma</t>
  </si>
  <si>
    <t>Compliance</t>
  </si>
  <si>
    <t>Parere Comitato Etico e Comitati Etici CRO - norme protezione dati personali</t>
  </si>
  <si>
    <t>Potenziali disordini e agitazioni interne</t>
  </si>
  <si>
    <t xml:space="preserve">poco rilevante </t>
  </si>
  <si>
    <t>Situazione finanziaria</t>
  </si>
  <si>
    <t>Studio no profit - può incidere nell'attenzione al progetto</t>
  </si>
  <si>
    <t>Resilienza al cambiamento</t>
  </si>
  <si>
    <t>nella norma, Atenei e CRO sono adaptive alle metodologie di ricerca</t>
  </si>
  <si>
    <t>Continuità operativa</t>
  </si>
  <si>
    <t>Entità del numero dei parametri bassa</t>
  </si>
  <si>
    <t>ANALISI DELL'AMBITO DI APPLICAZIONE</t>
  </si>
  <si>
    <t xml:space="preserve">Comprendere come viene effettuato il trattamento, individuando gli asset coinvolti (persone e processi, strumenti, sistemi, tecnologie) e attribuire l'incidenza di ciascuna categoria per l'applicabilità delle possibili minacce che possono incombere sulle operazioni di trattamento </t>
  </si>
  <si>
    <t>AMBITO DI APPLICAZIONE DEL TRATTAMENTO:</t>
  </si>
  <si>
    <t>Modalità con le quali avvengono i processi, attori dei processi, mezzi del trattamento</t>
  </si>
  <si>
    <t xml:space="preserve">Descrizione dell'ambito relativo al trattamento </t>
  </si>
  <si>
    <t>Il processo prevede l'inserimento dati pseudonimizzati da parte dei CRO nel sistema REDCAP dell'Ateneo e le successive elaborazioni - aggragazioni da parte del Coordinamento di progetto del DISCAB (Dipartimento di Scienze Cliniche Applicate e Biotecnologiche) dell'Università degli Studi dell'Aquila.</t>
  </si>
  <si>
    <t>Specificare il livello di incidenza degli ASSETS nei processi di trattamento di dati personali</t>
  </si>
  <si>
    <t>ASSETS</t>
  </si>
  <si>
    <t>P</t>
  </si>
  <si>
    <t>S</t>
  </si>
  <si>
    <t>T</t>
  </si>
  <si>
    <t>Risorse umane (persone impegnate nel trattamento)</t>
  </si>
  <si>
    <t>ci sono diversi autorizzati coinvolti nelle attività di trattamento (gli sperimentatori dei CRO)</t>
  </si>
  <si>
    <t>X</t>
  </si>
  <si>
    <t xml:space="preserve">Dati e informazioni in archivi cartacei </t>
  </si>
  <si>
    <t>il trattamento avviene prevalentemente con modaità elettroniche - soltanto i consensi al trattamento sono in forma cartacea</t>
  </si>
  <si>
    <t>Dati e informazioni in formato digitale</t>
  </si>
  <si>
    <t>I dati sono organizzati e strutturati in un database</t>
  </si>
  <si>
    <t>Processi e Unità organizzative</t>
  </si>
  <si>
    <t>Processo di raccolta e inserimento dati relativamente semplice</t>
  </si>
  <si>
    <t xml:space="preserve">Attività in capo a soggetti esterni (Fornitori e processors, Providers, destinatari, etc.) </t>
  </si>
  <si>
    <t>NULLA</t>
  </si>
  <si>
    <t>In relazione allo Studio di ricerca, UNIVAQ e CRO sono autonomi titolari e non ci sono responsabili</t>
  </si>
  <si>
    <t>Sedi e Uffici, locali fisici del Titolare e dei Responsabili</t>
  </si>
  <si>
    <t>nella norma - i CRO devono cmq conservare schede e consensi in modo sicuro</t>
  </si>
  <si>
    <t>Data Center - Centri elaborazioni dati del Titolare e dei Responsabili</t>
  </si>
  <si>
    <t>Il Server di Ateneo con il software REDCAP è particolarmente importante pe ril progetto</t>
  </si>
  <si>
    <t xml:space="preserve">Servers </t>
  </si>
  <si>
    <t>Software e applicazioni, APP</t>
  </si>
  <si>
    <t>L'Applicazione REDCAP è rilevante per la gestione dello Studio</t>
  </si>
  <si>
    <t>Servizi online (Web, Cloud, Cloud storage, SaaS, etc)</t>
  </si>
  <si>
    <t>L'applicativo è fruibile via web ma non ci sono altri servizi esterni necessari</t>
  </si>
  <si>
    <t>Database e DBMS</t>
  </si>
  <si>
    <t>Dati nel DB - importante ma nella norma</t>
  </si>
  <si>
    <t xml:space="preserve">Postazioni utente, Computer fissi </t>
  </si>
  <si>
    <t>postazioni utili solo all'inserimento dati pseudonimizzati</t>
  </si>
  <si>
    <t xml:space="preserve">Dispositivi mobili (Laptop, Tablet, Smartphones, etc.) </t>
  </si>
  <si>
    <t>Posta elettronica e messaggistica</t>
  </si>
  <si>
    <t>usata solo per comunicazioni di servizio e link di accesso</t>
  </si>
  <si>
    <t>Dispositivi portatili e removibili [USB pendrive, memorie flash, hard disk esterni]</t>
  </si>
  <si>
    <t>non necessari</t>
  </si>
  <si>
    <t>Rete intranet [LAN] e apparati [switch – router -Firewall]</t>
  </si>
  <si>
    <t>poco rilevante</t>
  </si>
  <si>
    <t>Connettività Internet - Linee di comunicazione - VPN</t>
  </si>
  <si>
    <t>Dispositivi e strumentazione medico-scientifica</t>
  </si>
  <si>
    <t>necessari per l'acquisizione dei parametri</t>
  </si>
  <si>
    <t>Sistemi e supporti di registrazione audiovisiva</t>
  </si>
  <si>
    <t>-</t>
  </si>
  <si>
    <t>Sistemi di elaborazione dati biometrici, riconoscimento facciale, etc.</t>
  </si>
  <si>
    <t>Dispositivi IoT, wearable devices, assistenti vocali e domotica</t>
  </si>
  <si>
    <t>Videosorveglianza, strumenti "intelligenti" di monitoraggio connessi (es. geolocalizzazione, scatole nere, droni, etc.)</t>
  </si>
  <si>
    <t>Algoritmi di Intelligenza Artificiale e Machine Learning</t>
  </si>
  <si>
    <t>Blockchain Technology</t>
  </si>
  <si>
    <t>conteggio</t>
  </si>
  <si>
    <t>max</t>
  </si>
  <si>
    <t>Persone, Dati e Processi</t>
  </si>
  <si>
    <t>media</t>
  </si>
  <si>
    <t>Reti e Sistemi</t>
  </si>
  <si>
    <t>Tecnologie</t>
  </si>
  <si>
    <t>LIVELLO DI RISCHIO ACCETTABILE</t>
  </si>
  <si>
    <t>In base alle considerazioni registrate e ai potenziali risultati:</t>
  </si>
  <si>
    <t>DESCRIZIONE E FINALITA'  DEL TRATTAMENTO</t>
  </si>
  <si>
    <t>FINALITA'</t>
  </si>
  <si>
    <t>Obbligatorietà, Scala, Numerosità, Identificabilità:</t>
  </si>
  <si>
    <t>Possibili effetti complessivi del trattamento</t>
  </si>
  <si>
    <t>Tipologie di dati / operazioni:</t>
  </si>
  <si>
    <t>Bilanciamento Fattori interni - Fattori esterni:</t>
  </si>
  <si>
    <t>Rilevanza Fattori interni ed esterni</t>
  </si>
  <si>
    <t>AMBITO DI APPLICAZIONE DEL TRATTAMENTO</t>
  </si>
  <si>
    <t>Ambito relativo al trattamento</t>
  </si>
  <si>
    <t>Fattore di Contesto</t>
  </si>
  <si>
    <t>In considerazione della natura, del contesto, del'ambito di applicazione e delle finalità perseguite nei trattamenti di dati personali, come da valutazione complessiva, si stabilisce in questa sezione il livello di rischio accettabile:.</t>
  </si>
  <si>
    <t>Livello rischio accettabile:</t>
  </si>
  <si>
    <t>Motivazione:</t>
  </si>
  <si>
    <t>L'Ateneo ritiene importante lo Studio clinico in oggetto e si è comunque disposti ad accettarne la fattibilità a fronte di un livello di rischio medio per le persone</t>
  </si>
  <si>
    <t>DETERMINAZIONE DEI LIVELLI DI GRAVITA' DI IMPATTO (conseguenze per gli interessati)</t>
  </si>
  <si>
    <r>
      <t xml:space="preserve">Rispondere alla domanda: quali sono </t>
    </r>
    <r>
      <rPr>
        <b/>
        <u/>
        <sz val="16"/>
        <color rgb="FFC00000"/>
        <rFont val="Calibri"/>
        <family val="2"/>
        <scheme val="minor"/>
      </rPr>
      <t>le possibili conseguenze</t>
    </r>
    <r>
      <rPr>
        <b/>
        <sz val="16"/>
        <rFont val="Calibri"/>
        <family val="2"/>
        <scheme val="minor"/>
      </rPr>
      <t xml:space="preserve"> per gli interessati in caso di:</t>
    </r>
  </si>
  <si>
    <t>SCENARIO DI RISCHIO</t>
  </si>
  <si>
    <t>PROPRIETA' A RISCHIO</t>
  </si>
  <si>
    <t>IMPATTO</t>
  </si>
  <si>
    <t>Principi</t>
  </si>
  <si>
    <t>Riserv.</t>
  </si>
  <si>
    <t>Integr</t>
  </si>
  <si>
    <t>Disp</t>
  </si>
  <si>
    <t>Score_P</t>
  </si>
  <si>
    <t>Score_R</t>
  </si>
  <si>
    <t>Score_I</t>
  </si>
  <si>
    <t>Score_D</t>
  </si>
  <si>
    <t>Id_rischio</t>
  </si>
  <si>
    <r>
      <rPr>
        <b/>
        <sz val="14"/>
        <rFont val="Calibri"/>
        <family val="2"/>
        <scheme val="minor"/>
      </rPr>
      <t>PERDITA</t>
    </r>
    <r>
      <rPr>
        <sz val="14"/>
        <rFont val="Calibri"/>
        <family val="2"/>
        <scheme val="minor"/>
      </rPr>
      <t xml:space="preserve"> DI DATI</t>
    </r>
  </si>
  <si>
    <t>Disponibilità, Riservatezza</t>
  </si>
  <si>
    <t>I parametri dei pazienti possono essere recuperati dagli  sperimentatori</t>
  </si>
  <si>
    <t>perdita_dati</t>
  </si>
  <si>
    <r>
      <rPr>
        <b/>
        <sz val="14"/>
        <rFont val="Calibri"/>
        <family val="2"/>
        <scheme val="minor"/>
      </rPr>
      <t>DISTRUZIONE NON AUTORIZZATA</t>
    </r>
    <r>
      <rPr>
        <sz val="14"/>
        <rFont val="Calibri"/>
        <family val="2"/>
        <scheme val="minor"/>
      </rPr>
      <t xml:space="preserve"> DI DATI</t>
    </r>
  </si>
  <si>
    <t>Disponibilità, Integrità</t>
  </si>
  <si>
    <t>Lo Studio osservazionale è utile per certe patologie e la distruzione dei dati comprometterebbe la possibile utilità per le persone fisiche beneficiarie (in questo caso nullo è l'impatto per i pazienti)</t>
  </si>
  <si>
    <t>distruzione_dati</t>
  </si>
  <si>
    <r>
      <rPr>
        <b/>
        <sz val="14"/>
        <rFont val="Calibri"/>
        <family val="2"/>
        <scheme val="minor"/>
      </rPr>
      <t>MODIFICHE INDESIDERATE O NON AUTORIZZATE</t>
    </r>
    <r>
      <rPr>
        <sz val="14"/>
        <rFont val="Calibri"/>
        <family val="2"/>
        <scheme val="minor"/>
      </rPr>
      <t xml:space="preserve"> AI DATI</t>
    </r>
  </si>
  <si>
    <t>Integrità</t>
  </si>
  <si>
    <t>modifica_non_autorizzata_dati</t>
  </si>
  <si>
    <r>
      <rPr>
        <b/>
        <sz val="14"/>
        <rFont val="Calibri"/>
        <family val="2"/>
        <scheme val="minor"/>
      </rPr>
      <t>DIVULGAZIONE NON AUTORIZZATA</t>
    </r>
    <r>
      <rPr>
        <sz val="14"/>
        <rFont val="Calibri"/>
        <family val="2"/>
        <scheme val="minor"/>
      </rPr>
      <t xml:space="preserve"> DI DATI PERSONALI</t>
    </r>
  </si>
  <si>
    <t>Riservatezza</t>
  </si>
  <si>
    <t>La violazione di riservatezza circa le abitudini relative allo stato di salute o di parametri clinici e cure ricevute può avere effetti complessivi anche gravi per i pazienti e in generale per tutte le persone (studio clinico a livello nazionale)</t>
  </si>
  <si>
    <t>divulgazione_dati</t>
  </si>
  <si>
    <r>
      <rPr>
        <b/>
        <sz val="14"/>
        <rFont val="Calibri"/>
        <family val="2"/>
        <scheme val="minor"/>
      </rPr>
      <t>ACCESSO ILLEGITTIMO O NON AUTORIZZATO</t>
    </r>
    <r>
      <rPr>
        <sz val="14"/>
        <rFont val="Calibri"/>
        <family val="2"/>
        <scheme val="minor"/>
      </rPr>
      <t xml:space="preserve"> AI DATI</t>
    </r>
  </si>
  <si>
    <t>Riservatezza, Integrità, Disponibilità</t>
  </si>
  <si>
    <t xml:space="preserve">La violazione di riservatezza circa i dati sullo stato di salute può avere effetti complessivi anche gravi per i pazienti; inoltre, l'eventuale compromissione dell'integrità dei dati dello Studio ha effetti su tutte le persone potenzialmente beneficiarie </t>
  </si>
  <si>
    <t>accesso_illegittimo_dati</t>
  </si>
  <si>
    <r>
      <rPr>
        <b/>
        <sz val="14"/>
        <rFont val="Calibri"/>
        <family val="2"/>
        <scheme val="minor"/>
      </rPr>
      <t>ECCESSIVA RACCOLTA</t>
    </r>
    <r>
      <rPr>
        <sz val="14"/>
        <rFont val="Calibri"/>
        <family val="2"/>
        <scheme val="minor"/>
      </rPr>
      <t xml:space="preserve"> DI DATI PERSONALI</t>
    </r>
  </si>
  <si>
    <t>Adeguatezza, pertinenza, limitata finalità</t>
  </si>
  <si>
    <t>I questionari clinici non possono esulare dalle finalità di ricerca clinica specifica anche per motivi etici</t>
  </si>
  <si>
    <t>eccedenza_dati</t>
  </si>
  <si>
    <r>
      <rPr>
        <b/>
        <sz val="14"/>
        <rFont val="Calibri"/>
        <family val="2"/>
        <scheme val="minor"/>
      </rPr>
      <t>COLLEGAMENTI O RAFFRONTI INAPPROPRIATI O NON AUTORIZZATI</t>
    </r>
    <r>
      <rPr>
        <sz val="14"/>
        <rFont val="Calibri"/>
        <family val="2"/>
        <scheme val="minor"/>
      </rPr>
      <t xml:space="preserve"> DI DATI PERSONALI</t>
    </r>
  </si>
  <si>
    <t>raffronti non pertinenti possono condurre a supposizioni o azioni con conseguenze gravi per i pazienti</t>
  </si>
  <si>
    <t>raffronti_non_autorizzati</t>
  </si>
  <si>
    <r>
      <rPr>
        <b/>
        <sz val="14"/>
        <rFont val="Calibri"/>
        <family val="2"/>
        <scheme val="minor"/>
      </rPr>
      <t>PERDITA DI CONTROLLO DA PARTE  DEGLI INTERESSATI</t>
    </r>
    <r>
      <rPr>
        <sz val="14"/>
        <rFont val="Calibri"/>
        <family val="2"/>
        <scheme val="minor"/>
      </rPr>
      <t xml:space="preserve"> (MANCANZA DI TRASPARENZA, CHIAREZZA, NON CONSIDERAZIONE DEI DIRITTI)</t>
    </r>
  </si>
  <si>
    <t>Liceità, correttezza, trasparenza</t>
  </si>
  <si>
    <t>le finalità di ricerca sono comunque nell'ambito dell'interesse pubblico rilevante e la perdita di controllo da parte degli interessati non ha comunque conseguenze gravi</t>
  </si>
  <si>
    <t>trasparenza_perdita_controllo_dati</t>
  </si>
  <si>
    <r>
      <rPr>
        <b/>
        <sz val="14"/>
        <rFont val="Calibri"/>
        <family val="2"/>
        <scheme val="minor"/>
      </rPr>
      <t>DIVULGAZIONE O RIUSO PER FINALITÀ DIVERSE</t>
    </r>
    <r>
      <rPr>
        <sz val="14"/>
        <rFont val="Calibri"/>
        <family val="2"/>
        <scheme val="minor"/>
      </rPr>
      <t xml:space="preserve"> DEI DATI PERSONALI SENZA LA CONSAPEVOLEZZA E/O IL CONSENSO DEGLI INTERESSATI</t>
    </r>
  </si>
  <si>
    <t>Liceità, correttezza e trasparenza; Adeguatezza, pertinenza, limitata finalità</t>
  </si>
  <si>
    <t>le finalità di ricerca sono comunque nell'ambito dell'interesse pubblico rilevante e l'utilizzo dei dati per ulteriore finalità senza la piena consapevolezza da parte degli interessati non avrebbe  comunque conseguenze gravi</t>
  </si>
  <si>
    <t>cambio_finalita</t>
  </si>
  <si>
    <r>
      <rPr>
        <b/>
        <sz val="14"/>
        <rFont val="Calibri"/>
        <family val="2"/>
        <scheme val="minor"/>
      </rPr>
      <t>CONSERVAZIONE IMMOTIVAMENTE PROLUNGATA</t>
    </r>
    <r>
      <rPr>
        <sz val="14"/>
        <rFont val="Calibri"/>
        <family val="2"/>
        <scheme val="minor"/>
      </rPr>
      <t xml:space="preserve"> DEI DATI PERSONALI</t>
    </r>
  </si>
  <si>
    <t>Limitazione della conservazione</t>
  </si>
  <si>
    <t>Una conservazione eccessiva dei dati potrebbe portare a supposizioni retrospettive non pertinenti, che comunque non hanno effetti particolarmente gravi per le persone</t>
  </si>
  <si>
    <t>data_retention</t>
  </si>
  <si>
    <t>DETERMINAZIONE DELLA PROBABILITA' DEL VERIFICARSI DI EVENTI MINACCIOSI</t>
  </si>
  <si>
    <t>In questa sezione vengono impostate le probabilità di occorrenza delle potenziali minacce al trattamento, così categorizzate:</t>
  </si>
  <si>
    <r>
      <t xml:space="preserve">Minacce alla </t>
    </r>
    <r>
      <rPr>
        <b/>
        <i/>
        <sz val="14"/>
        <color theme="1"/>
        <rFont val="Calibri"/>
        <family val="2"/>
        <scheme val="minor"/>
      </rPr>
      <t>conformità</t>
    </r>
    <r>
      <rPr>
        <sz val="14"/>
        <color theme="1"/>
        <rFont val="Calibri"/>
        <family val="2"/>
        <scheme val="minor"/>
      </rPr>
      <t xml:space="preserve"> del trattamento;
Eventi con </t>
    </r>
    <r>
      <rPr>
        <b/>
        <i/>
        <sz val="14"/>
        <color theme="1"/>
        <rFont val="Calibri"/>
        <family val="2"/>
        <scheme val="minor"/>
      </rPr>
      <t>danni fisici/materiali</t>
    </r>
    <r>
      <rPr>
        <sz val="14"/>
        <color theme="1"/>
        <rFont val="Calibri"/>
        <family val="2"/>
        <scheme val="minor"/>
      </rPr>
      <t xml:space="preserve">;
Eventi </t>
    </r>
    <r>
      <rPr>
        <b/>
        <i/>
        <sz val="14"/>
        <color theme="1"/>
        <rFont val="Calibri"/>
        <family val="2"/>
        <scheme val="minor"/>
      </rPr>
      <t>naturali</t>
    </r>
    <r>
      <rPr>
        <sz val="14"/>
        <color theme="1"/>
        <rFont val="Calibri"/>
        <family val="2"/>
        <scheme val="minor"/>
      </rPr>
      <t xml:space="preserve">;
</t>
    </r>
    <r>
      <rPr>
        <b/>
        <i/>
        <sz val="14"/>
        <color theme="1"/>
        <rFont val="Calibri"/>
        <family val="2"/>
        <scheme val="minor"/>
      </rPr>
      <t>Indisponibilità di servizi</t>
    </r>
    <r>
      <rPr>
        <sz val="14"/>
        <color theme="1"/>
        <rFont val="Calibri"/>
        <family val="2"/>
        <scheme val="minor"/>
      </rPr>
      <t xml:space="preserve"> essenziali;
Compromissione di dati e informazioni per </t>
    </r>
    <r>
      <rPr>
        <b/>
        <i/>
        <sz val="14"/>
        <color theme="1"/>
        <rFont val="Calibri"/>
        <family val="2"/>
        <scheme val="minor"/>
      </rPr>
      <t>azioni deliberate</t>
    </r>
    <r>
      <rPr>
        <sz val="14"/>
        <color theme="1"/>
        <rFont val="Calibri"/>
        <family val="2"/>
        <scheme val="minor"/>
      </rPr>
      <t xml:space="preserve">;
</t>
    </r>
    <r>
      <rPr>
        <b/>
        <i/>
        <sz val="14"/>
        <color theme="1"/>
        <rFont val="Calibri"/>
        <family val="2"/>
        <scheme val="minor"/>
      </rPr>
      <t>Problemi tecnici</t>
    </r>
    <r>
      <rPr>
        <sz val="14"/>
        <color theme="1"/>
        <rFont val="Calibri"/>
        <family val="2"/>
        <scheme val="minor"/>
      </rPr>
      <t xml:space="preserve">;
Compromissione di dati o servizi per </t>
    </r>
    <r>
      <rPr>
        <b/>
        <i/>
        <sz val="14"/>
        <color theme="1"/>
        <rFont val="Calibri"/>
        <family val="2"/>
        <scheme val="minor"/>
      </rPr>
      <t>azioni involontarie</t>
    </r>
  </si>
  <si>
    <t>TIPOLOGIA DI MINACCIA</t>
  </si>
  <si>
    <t>CAUSA CHE PROVOCA L'EVENTO</t>
  </si>
  <si>
    <t>Principi compromessi Parametri RID</t>
  </si>
  <si>
    <t>Principali Target della minaccia</t>
  </si>
  <si>
    <t>APPLICABILE?</t>
  </si>
  <si>
    <r>
      <rPr>
        <b/>
        <sz val="24"/>
        <color rgb="FFFFFF00"/>
        <rFont val="Calibri"/>
        <family val="2"/>
        <scheme val="minor"/>
      </rPr>
      <t>Livello P</t>
    </r>
    <r>
      <rPr>
        <b/>
        <sz val="18"/>
        <color rgb="FFFFFF00"/>
        <rFont val="Calibri"/>
        <family val="2"/>
        <scheme val="minor"/>
      </rPr>
      <t xml:space="preserve"> </t>
    </r>
    <r>
      <rPr>
        <b/>
        <sz val="14"/>
        <color rgb="FFFFFF00"/>
        <rFont val="Calibri"/>
        <family val="2"/>
        <scheme val="minor"/>
      </rPr>
      <t>(inerente)</t>
    </r>
  </si>
  <si>
    <t>CRITERI / RIFERIMENTI PER MOTIVARE IL VALORE</t>
  </si>
  <si>
    <t>score_prob</t>
  </si>
  <si>
    <t>applicab.</t>
  </si>
  <si>
    <t>SCORE_Minaccia</t>
  </si>
  <si>
    <t>score_categ</t>
  </si>
  <si>
    <t>Riserv</t>
  </si>
  <si>
    <t>R</t>
  </si>
  <si>
    <t>I</t>
  </si>
  <si>
    <t>D</t>
  </si>
  <si>
    <t>Minacce alla conformità del trattamento</t>
  </si>
  <si>
    <t>Scarsa cultura in materia di privacy e dei diritti degli interessati, inconsapevolezza o disinteresse nell'applicazione delle istruzioni e regolamenti per i trattamenti di dati personali</t>
  </si>
  <si>
    <t>liceità, correttezza, necessità, esattezza e trasparenza, minimizzazione, limitazione della conservazione</t>
  </si>
  <si>
    <t>Persone impegnate nel trattamento, Processi del trattamento, Fornitori</t>
  </si>
  <si>
    <t>C'e la possibilità che sperimentatori di Centri non siano abbastanza consapevoli e formati sui temi della data protection</t>
  </si>
  <si>
    <t>Inadeguata conoscenza dei vincoli di protezione dati nei rapporti, regolamentazioni e  contratti</t>
  </si>
  <si>
    <t>necessità, minimizzazione, limitazione della conservazione</t>
  </si>
  <si>
    <t>Persone impegnate nel trattamento, Processi del trattamento, Fornitori e Destinatari</t>
  </si>
  <si>
    <t>Gli sperimentatori conoscono i vincoli correlati ai contratti di ricerca, ruolo dei comitati etici, del DPO, etc.</t>
  </si>
  <si>
    <t>Confusione nei ruoli rispetto ai trattamenti di dati personali, per elevata job rotation o frequenti modifiche organizzative, numerosità del personale e dei processi, etc.</t>
  </si>
  <si>
    <t>liceità, correttezza e trasparenza</t>
  </si>
  <si>
    <t>Sperimentatori nell'ambito specifico conosciuti e identificati, c'eè scarsa possibilità di utilizzo di persone diverse</t>
  </si>
  <si>
    <t xml:space="preserve">Disattenzione o non adeguata considerazione delle necessità di fiducia e delle esigenze di controllo dei dati da parte degli interessati (scarsa conoscenza dei principi fondamentali) </t>
  </si>
  <si>
    <t>liceità, correttezza e trasparenza, necessità, esattezza</t>
  </si>
  <si>
    <t>Persone impegnate nel trattamento, Processi del trattamento, applicazioni software e sistemi intelligenti</t>
  </si>
  <si>
    <t>C'e la possibilità che sperimentatori non siano abbastanza consapevoli e formati sui temi della data protection</t>
  </si>
  <si>
    <t>Carenza di capacità comunicativa idonea alla preparazione di informazioni adeguate  nei confronti degli interessati, non conoscenza degli attuali trend di Legal Design</t>
  </si>
  <si>
    <t>Utilizzo di prassi, tecniche o sistemi non progettati e/o impostati per la protezione dei dati personali</t>
  </si>
  <si>
    <t>necessità, minimizzazione, limitazione della conservazione, esattezza</t>
  </si>
  <si>
    <t>Possibile approccio non corretto al rischio</t>
  </si>
  <si>
    <t>Utilizzo di grandi quantità di dati personali e di molteplici fonti per incroci - raffronti - integrazioni - filtri e analisi</t>
  </si>
  <si>
    <t>Rara possibilità nello Studio in questione</t>
  </si>
  <si>
    <t>Inconsapevolezza delle possibili conseguenze derivanti dalle elaborazioni elettroniche, superficialità e/o scarsa dimestichezza con l'uso delle tecnologie</t>
  </si>
  <si>
    <t>liceità, correttezza e trasparenza, necessità, minimizzazione, limitazione della conservazione, esattezza</t>
  </si>
  <si>
    <t>Persone impegnate nel trattamento, Processi del trattamento, Fornitori, Applicazioni software e sistemi intelligenti</t>
  </si>
  <si>
    <t>Scolarizzazione adeguata e dimestichezza del personale ok</t>
  </si>
  <si>
    <t>Eventi con danni fisici/materiali</t>
  </si>
  <si>
    <t>Incendio</t>
  </si>
  <si>
    <t>Sedi titolare e responsabili, Data Centers, Uffici, Locali con postazioni e supporti di memorizzazione, Archivi Cartacei, Servers, Apparati di rete, Linee di comunicazione</t>
  </si>
  <si>
    <t>Evento possibile</t>
  </si>
  <si>
    <t>Allagamento</t>
  </si>
  <si>
    <t>Storicamente mai successo</t>
  </si>
  <si>
    <t>Polvere, corrosione, deterioramento, congelamento.</t>
  </si>
  <si>
    <t xml:space="preserve">Data Centers, Uffici, Locali con postazioni e supporti di memorizzazione, Archivi Cartacei, Servers, Workstations, Devices portatili, Apparati di rete </t>
  </si>
  <si>
    <t>Ambienti salubri e clima nella norma</t>
  </si>
  <si>
    <t>Distruzione di documenti cartacei o strumentazione e/o supporti con dati da parte di malintenzionati (vandalica) o per errore (disattenzione)</t>
  </si>
  <si>
    <t>Persone impegnate nel trattamento, Archivi cartacei o assets tecnologici</t>
  </si>
  <si>
    <t>Bassa storicità</t>
  </si>
  <si>
    <t>Atti di Guerra/Azioni Militari/Atti terroristici</t>
  </si>
  <si>
    <t>Eventi Naturali</t>
  </si>
  <si>
    <t>Fenomeni climatici (Uragani, Cicloni, Nevicate, Grandine)</t>
  </si>
  <si>
    <t>Terremoti, eruzioni vulcaniche</t>
  </si>
  <si>
    <t>Evento probabile in Abruzzo - Zona 1</t>
  </si>
  <si>
    <t>Fulmini e scariche atmosferiche</t>
  </si>
  <si>
    <t>Indisponibilità di Servizi essenziali</t>
  </si>
  <si>
    <t>Guasto aria condizionata o sistemi di raffreddamento nei locali C.e.d.</t>
  </si>
  <si>
    <t xml:space="preserve">Data Centers, Servers </t>
  </si>
  <si>
    <t>Bassa storicità ma evento possibile</t>
  </si>
  <si>
    <t>Perdita di energia (o sbalzi di tensione)</t>
  </si>
  <si>
    <t>Sistemi di elaborazione Servers e Client, Dispositivi elettronici</t>
  </si>
  <si>
    <t>Malfunzionamento nei componenti di rete e/o Errori di trasmissione - errori di instradamento (misrouting)</t>
  </si>
  <si>
    <t>ID</t>
  </si>
  <si>
    <t>Sistemi di rete e Linee di comunicazione del Titolare e dei Responsabili, Applicazioni e Sistemi interconnessi</t>
  </si>
  <si>
    <t>bassa storicità</t>
  </si>
  <si>
    <t>Interruzione nei collegamenti internet, e della connettività di rete fra sedi e con i providers (inclusi danni alle linee di telecomunicazioni)</t>
  </si>
  <si>
    <t>Sistemi di rete e Linee di comunicazione del Titolare e dei Responsabili</t>
  </si>
  <si>
    <t>Interruzione di servizi erogati da fornitori esterni inclusi ISP, CSP, Siti Disaster Recovery, supporto tecnico specialistico o attività esternalizzate a fornitori (ad esempio per fallimento, chiusura attività, incidenti informatici e non)</t>
  </si>
  <si>
    <t>Persone impegnate nel trattamento, Processi del trattamento, Sedi e Data Centers dei Responsabili, Servers e Linee di comunicazione, Ambienti online</t>
  </si>
  <si>
    <t>Interruzione di servizi per indisponibilità di personale (scioperi, malattie, etc.)</t>
  </si>
  <si>
    <t>Persone impegnate nel trattamento, Processi del trattamento</t>
  </si>
  <si>
    <t>Compromissione di dati e informazioni per azioni deliberate</t>
  </si>
  <si>
    <t>Denial of Service per attacco deliberato di terzi</t>
  </si>
  <si>
    <t>Strumenti e Sistemi utilizzati per il trattamento, tecnologiee processi</t>
  </si>
  <si>
    <t>Tendenze attuali riportate da rapporti Clusit e Studi di settore</t>
  </si>
  <si>
    <t>Denial of Service per azione intenzionale da parte di personale interno</t>
  </si>
  <si>
    <t>Web application Cyber attacks</t>
  </si>
  <si>
    <t>RID</t>
  </si>
  <si>
    <t>Sistemi, ambienti e dispositivi raggiungibili online</t>
  </si>
  <si>
    <t>Intercettazione (sia umana, sbirciando o origliando, sia tecnologica inclusa analisi del traffico di rete, cablata o wireless)</t>
  </si>
  <si>
    <t>Persone impegnate nel trattamento, Apparati di rete, Postazioni Client e dispositivi, sistemi di messaggistica e posta elettronica</t>
  </si>
  <si>
    <t>Furto di documenti o strumentazione, dispositivi e/o supporti di memorizzazione</t>
  </si>
  <si>
    <t>RD</t>
  </si>
  <si>
    <t>Persone impegnate nel trattamento, documenti o strumenti e/o supporti di memorizzazione</t>
  </si>
  <si>
    <t>Infiltrazione nelle comunicazioni o lettura /copia  non autorizzata di documenti cartacei o archivi informatici, password, dati, ricezione messaggi da origini non affidabili o attacchi da utenti interni o esterni (cyber attacks)</t>
  </si>
  <si>
    <t>Furto o mascheramento di identità da parte di personale interno</t>
  </si>
  <si>
    <t>Persone impegnate nel trattamento, Sistemi e Dispositivi</t>
  </si>
  <si>
    <t>Furto o mascheramento di identità da parte di esterni (es. fornitori)</t>
  </si>
  <si>
    <t>Non ci sono fornitori esterni nel processo</t>
  </si>
  <si>
    <t>Azioni di "raggiro" a danno degli operatori mediante tecniche di Social Engineering: Phishing - Whaling - Pretexting, Tailgating, Doxing</t>
  </si>
  <si>
    <t>Persone impegnate nel trattamento, Sistemi e Dispositivi che prevedono scambi di comunicazioni</t>
  </si>
  <si>
    <t>Uso dei servizi e sistemi da parte di persone non autorizzate o elevamento di privilegi nei profili autorizzativi</t>
  </si>
  <si>
    <t>Modifica deliberata e non autorizzata di dati residenti su archivi informatici</t>
  </si>
  <si>
    <t>Files e database utilizzati nel trattamento</t>
  </si>
  <si>
    <t>Accesso fisico non autorizzato ai locali o agli archivi fisici</t>
  </si>
  <si>
    <t>Sedi titolare e responsabili, Data Centers, Uffici con postazioni e supporti di memorizzazione, Servers, Apparati di rete</t>
  </si>
  <si>
    <t>Uso non autorizzato o negligente della strumentazione, accessi a reti e sistemi non autorizzati</t>
  </si>
  <si>
    <t>Persone impegnate nel trattamento, Processi del trattamento, Strumenti e dispositivi, Sistemi informativi e Reti</t>
  </si>
  <si>
    <t>Alterazione volontaria e non autorizzata di dati</t>
  </si>
  <si>
    <t>Files e database utilizzati nel trattamento, Sistemi Informativi, dispositivi</t>
  </si>
  <si>
    <t>Rivelazione di informazioni (da parte del personale o fornitori) es. trasmissione di dati o messaggi a destinatari errati, pubblicazione o diffusione di dati personali</t>
  </si>
  <si>
    <t>Persone impegnate nel trattamento,  Postazioni e dispositivi Client, sistemi di messaggistica e posta elettronica</t>
  </si>
  <si>
    <t>Problemi tecnici</t>
  </si>
  <si>
    <t>Fault o malfunzionamento degli strumenti e apparati IT</t>
  </si>
  <si>
    <t>Sistemi di elaborazione Servers / NAS/ Apparati di rete e Client (Postazioni, dispositivi mobili, supporti di memorizzazione)</t>
  </si>
  <si>
    <t>Malfunzionamenti hardware (disco pieno, alimentazione elettrica dei sistemi, componenti essenziali dei sistemi, degrado dei media)</t>
  </si>
  <si>
    <t>Software gestionali (sistemi informativi online / accessibili agli utenti - nell'ambito del trattamento)</t>
  </si>
  <si>
    <t>Malfunzionamenti software applicativi</t>
  </si>
  <si>
    <t>DBMS (Database management Systems)</t>
  </si>
  <si>
    <t>Malfunzionamenti nei database (dimensioni, configurazione, aggiornamenti, etc.)</t>
  </si>
  <si>
    <t>Sistemi di elaborazione Servers e Client (Postazioni, dispositivi mobili, supporti di memorizzazione)</t>
  </si>
  <si>
    <t>Azione MALWARE: virus informatici, ransomware,  codici malevoli</t>
  </si>
  <si>
    <t>Software gestionali (sistemi informativi online / interni - utilizzati dalle persone impegnate nel trattamento)</t>
  </si>
  <si>
    <t>Malfunzionamento di apparati di rete</t>
  </si>
  <si>
    <t>Amministratori di sistema</t>
  </si>
  <si>
    <t>Denial of Service per inadeguatezza del sistema (banda, obsolescenza sistemi, sovraccarico, etc.)</t>
  </si>
  <si>
    <t>Apparati Networking, Cabling, Antenne</t>
  </si>
  <si>
    <t>Disturbi elettromagnetici</t>
  </si>
  <si>
    <t>Ambienti WEB</t>
  </si>
  <si>
    <t>Compromissione di dati o servizi per azioni involontarie</t>
  </si>
  <si>
    <t>Errori degli utenti nell'uso dei sistemi informativi, inclusa posta elettronica</t>
  </si>
  <si>
    <t xml:space="preserve">Sistemi di elaborazione Servers e Client </t>
  </si>
  <si>
    <t>Abuso o cattivo utilizzo di risorse di sistema</t>
  </si>
  <si>
    <t>Sistemi e componenti IT (Servers, Postazioni Client, Apparati Networking, supporti memorizzazione digitali</t>
  </si>
  <si>
    <t>Errori di manutenzione hardware e software di base</t>
  </si>
  <si>
    <t>Amministratori di Sistema, Servers, PC, Dispositivi, Apparati  Networking, Cabling, Antenne Linee comunicazione</t>
  </si>
  <si>
    <t>Smarrimento di documenti, dispositivi, apparati o memorie di massa</t>
  </si>
  <si>
    <t>Sistemi di elaborazione Servers e Client, dispositivi, Apparati Networking</t>
  </si>
  <si>
    <t xml:space="preserve">Bassa storicità </t>
  </si>
  <si>
    <t>Recupero di informazioni da documentazione cartacea abbandonata o da supporti o media dismessi (principalmente memorie di massa).</t>
  </si>
  <si>
    <t>documenti o strumenti e/o supporti di memorizzazione</t>
  </si>
  <si>
    <t>Ripudio dei messaggi</t>
  </si>
  <si>
    <t>Persone impegnate nel trattamento, Comunicazioni ai destinatari</t>
  </si>
  <si>
    <t>media minaccia</t>
  </si>
  <si>
    <t>Livelli max P.RID</t>
  </si>
  <si>
    <t>Livelli medi P.RID</t>
  </si>
  <si>
    <t>Prob.* Fattore.contesto</t>
  </si>
  <si>
    <t>PRINCIPALI FATTORI DI RISCHIO E ESPOSIZIONE MEDIA</t>
  </si>
  <si>
    <t>CATEGORIE DI MINACCE</t>
  </si>
  <si>
    <t>Livello MAX</t>
  </si>
  <si>
    <t>Livello MAX Prob.</t>
  </si>
  <si>
    <t>CATEGORIE DI ASSET E RELATIVE POTENZIALI VULNERABILITA' PONDERATE IN BASE ALL'AMBITO DI APPLICAZIONE</t>
  </si>
  <si>
    <t>CALCOLO RISCHIO INERENTE PER VALORI: P (PRINCIPI FONDAMENTALI) - R (RISERVATEZZA) - D (DISPONIBILITA') - I (INTEGRITA')</t>
  </si>
  <si>
    <t>ID RISCHIO</t>
  </si>
  <si>
    <t>RISCHIO</t>
  </si>
  <si>
    <t>Prob_P</t>
  </si>
  <si>
    <t>Prob_R</t>
  </si>
  <si>
    <t>Prob_I</t>
  </si>
  <si>
    <t>Prob_D</t>
  </si>
  <si>
    <t>P_P</t>
  </si>
  <si>
    <t>P_R</t>
  </si>
  <si>
    <t>P_I</t>
  </si>
  <si>
    <t>P_D</t>
  </si>
  <si>
    <t>RMAX</t>
  </si>
  <si>
    <t>Max(G)</t>
  </si>
  <si>
    <t>Max(P)</t>
  </si>
  <si>
    <t>MASSIMI</t>
  </si>
  <si>
    <t>RISCHIO INERENTE</t>
  </si>
  <si>
    <t>Risk ID</t>
  </si>
  <si>
    <t>Rischio</t>
  </si>
  <si>
    <t>Impatto(i)</t>
  </si>
  <si>
    <t>Prob.(i)</t>
  </si>
  <si>
    <t>Grav. Impatto(i)</t>
  </si>
  <si>
    <t>Livello
RISCHIO</t>
  </si>
  <si>
    <t>MINACCE =&gt;&gt;</t>
  </si>
  <si>
    <t>Violazione dei principi fondamentali</t>
  </si>
  <si>
    <t>Perdita o indisponibilità di Servizi essenziali</t>
  </si>
  <si>
    <t>ASSET
|</t>
  </si>
  <si>
    <t>Azioni di "raggiro" a danno degli operatori mediante tecniche di Social Engineering: Phishing - Whaling - Pretexting, Tailgating. Doxing</t>
  </si>
  <si>
    <t>V</t>
  </si>
  <si>
    <t>Inc.</t>
  </si>
  <si>
    <t>Num.Minacce</t>
  </si>
  <si>
    <t>MISURE =&gt;&gt;</t>
  </si>
  <si>
    <t>Misure per la conformità del trattamento</t>
  </si>
  <si>
    <t>Azioni volontarie</t>
  </si>
  <si>
    <t>Problemi Tecnici</t>
  </si>
  <si>
    <t>Azioni involontarie</t>
  </si>
  <si>
    <t>Sensibilizzazione e formazione del personale sulla cultura della protezione dati e sui principi fondamentali di liceità correttezza e trasparenza, limitazione finalità, minimizzazione, limitazione della conservazione</t>
  </si>
  <si>
    <t>Privacy by design e by default e minimizzazione nei processi di trattamento</t>
  </si>
  <si>
    <t>Privacy by design e by default inserita nelle tecnologie del trattamento</t>
  </si>
  <si>
    <t>Comunicazione e informazioni trasparenti, efficaci (es. granulari e stratificate, comprensibili e snelle) agli interessati</t>
  </si>
  <si>
    <t>Definizione puntuale di ruoli, compiti e responsabilità nelle operazioni di trattamento di dati personali</t>
  </si>
  <si>
    <t>Attuazione di un modello organizzativo efficace (con procedure, istruzioni, gestione degli incidenti e registrazioni delle non conformità, etc.) e verificato con AUDIT</t>
  </si>
  <si>
    <t>Instaurazione e pubblicizzazione di canali di comunicazione e/o punti di contatto per l'esercizio dei diritti degli interessati, richieste di chiarimento, etc.</t>
  </si>
  <si>
    <t>Progettazione e costruzione in zone distanti da impianti esplosivi, boschi e foreste, fiumi e dighe</t>
  </si>
  <si>
    <t>Separazione impianti e compartimentazione antincendio, Allarmi temperatura e sistemi di rilevazione e  auto-spegnimento incendi, gas inerte e interruzione automatica alimentazione</t>
  </si>
  <si>
    <t>Allarmi antiumidità e antiallagamento sotto pavimento flottante</t>
  </si>
  <si>
    <t>Allarmi antintrusione, Locali blindati, Controllo accessi e Videosorveglianza</t>
  </si>
  <si>
    <t>Filtri antipolvere e altri sistemi di pulizia</t>
  </si>
  <si>
    <t>Impianti di condizionamento e ventilazione</t>
  </si>
  <si>
    <t>Personale di Vigilanza</t>
  </si>
  <si>
    <t xml:space="preserve">Progettazione e costruzione/installazione delle infrastrutture in zone non particolarmente soggette a fenomeni naturali disastrosi </t>
  </si>
  <si>
    <t>Sedi / Locali costruiti con tecniche antisismiche</t>
  </si>
  <si>
    <t>Strutture di protezione contro uragani e tempeste</t>
  </si>
  <si>
    <t>Utilizzo di Sistemi/supporti di elaborazione e conservazione dati trasportabili in caso di evacuazione</t>
  </si>
  <si>
    <t>Sistemi di Continuità operativa (BC) e di Disaster Recovery</t>
  </si>
  <si>
    <t>Progettazione impianti e sistemi secondo certificazioni vigenti (es. quadro e sistema distribuzione elettrica, etc.)</t>
  </si>
  <si>
    <t>Gruppo di continuità / UPS / Stabilizzatori</t>
  </si>
  <si>
    <t>Hardware monitoring (con allarmi per surriscaldamenti, guasti componenti, etc.)</t>
  </si>
  <si>
    <t>Sistemi di elaborazione dati ridondati - Business Continuity</t>
  </si>
  <si>
    <t>Linee di comunicazione - connettività Internet ridondate con gestori diversi - Strumenti di bilanciamento del carico</t>
  </si>
  <si>
    <t>Contratti attivi di manutenzione e assistenza dei Sistemi, Applicazioni, Reti, Tecnologie</t>
  </si>
  <si>
    <t xml:space="preserve">Verifiche garanzie affidabilità dei Fornitori di Servizi (qualificazione fornitori a priori, due diligence di monitoraggio, audit, etc.) e predisposizione contratti con Service Level Agreement idonei </t>
  </si>
  <si>
    <t xml:space="preserve">Policy per gestione situazioni emergenza dei servizi affidati all'esterno scoperti (es. anche con preaccordi con fornitori ulteriori) </t>
  </si>
  <si>
    <t>Vulnerability Assessment periodici</t>
  </si>
  <si>
    <t>Penetration Tests periodici</t>
  </si>
  <si>
    <t>Sistema di crittografia applicato alle comunicazioni</t>
  </si>
  <si>
    <t>Crittografia end-to-end nell'uso del Cloud</t>
  </si>
  <si>
    <t>Crittografia applicata ai database e files di lavoro residenti</t>
  </si>
  <si>
    <t>Sistemi di Threat Intelligence - SIEM (security information and event management) - Intrusion Detection Systems e Intrusion Prevention Systems - SOC esterni</t>
  </si>
  <si>
    <t>NDA (Non disclosure agreements) - Clausole riservatezza e penali con Fornitori</t>
  </si>
  <si>
    <t>Formazione del personale sulle minacce CYBER (Cybersecurity awareness)</t>
  </si>
  <si>
    <t>Profili di autorizzazione idonei e Segregazione dei ruoli, gestione degli accessi privilegiati</t>
  </si>
  <si>
    <t>Separazione ambienti dati "critici" da applicazioni e dati non personali</t>
  </si>
  <si>
    <t xml:space="preserve">Policy per il riutilizzo sicuro e la dismissione di dispositivi elettronici e supporti </t>
  </si>
  <si>
    <t>Archiviazione sicura della Documentazione cartacea (Cassaforte, Armadi chiusi, Locali chiusi)</t>
  </si>
  <si>
    <t>Controllo accessi fisico (Portineria, Procedure per gestione chiavi/antifurto/allarme, etc.)</t>
  </si>
  <si>
    <t>Utilizzo di Crittografia sui supporti removibili (USB Sticks, Hard disk USB, SD, etc.)</t>
  </si>
  <si>
    <t>Gestione sicura dei siti web e delle applicazioni online (Protezione da SQL Injection, CS scripting, Broken Auth e Session Management, Privilege Escalation, Deserialization or Direct Object Reference, XML Entities, CSRF, Broken Access Control, etc)</t>
  </si>
  <si>
    <t>Auditing / Logging sulle postazioni utente e sui sistemi operativi Servers e Client</t>
  </si>
  <si>
    <t>Auditing / Logging sulle applicazioni</t>
  </si>
  <si>
    <t>Sistemi di protezione della Rete (es. MAC Address Binding per rete cablata e wireless)</t>
  </si>
  <si>
    <t>Wifi con protezione crittografica e registrazione e logging utenti</t>
  </si>
  <si>
    <t>Firewall di rete e Appliance con content filtering</t>
  </si>
  <si>
    <t>Gestione Patching e Updates sugli apparati (Routers, Firewalls, switches, etc.)</t>
  </si>
  <si>
    <t>Verifiche ispettive interne ed esterne (a Fornitori) sul campo e controllo periodico delle policy di Data retention</t>
  </si>
  <si>
    <t>Salvataggi su supporti diversificati / alternati (evitano la crittazione dei supporti agganciati in caso di cryptolocker)</t>
  </si>
  <si>
    <t>Antivirus e anti Malware su workstation - devices - servers</t>
  </si>
  <si>
    <t>Gestion asset inventory organizzata e sistema di allarmistica degli eventi di malfunzionamento</t>
  </si>
  <si>
    <t>Test e collaudo dei Software applicativi interni e prodotti esterni prima dell'acquisto</t>
  </si>
  <si>
    <t>Manutenzione interna periodica di Sistemi e di reti (Backup configurazioni, verifica firmware, prestazioni hardware, capienza dischi, utilizzo risorse, etc.)</t>
  </si>
  <si>
    <t>Contratti di di manutenzione e assistenza hardware attivi e con Service Level Agreement idonei</t>
  </si>
  <si>
    <t>Contratti di di manutenzione e assistenza software attivi e con Service Level Agreement idonei</t>
  </si>
  <si>
    <t>Sistemi Fault Tolerance (RAID Dischi, Spare parts di ricambio, etc.)</t>
  </si>
  <si>
    <t>Formazione degli operatori e Amministratori di Sistema</t>
  </si>
  <si>
    <t>Formazione e sensibilizzazione del personale interno ed esterno sulla sicurezza dei trattamenti</t>
  </si>
  <si>
    <t>Controllo accessi logici (Profili utente e diritti e privilegi di accesso gestiti e documentati)</t>
  </si>
  <si>
    <t>Gestione account, autorizzazioni e privilegi organizzata (Es. Identity Management)</t>
  </si>
  <si>
    <t>Logging delle operazioni sui dati (creazione, lettura, estrazione, modifica, cancellazione)</t>
  </si>
  <si>
    <t>Gestione organizzata dello sviluppo di software e algoritmi</t>
  </si>
  <si>
    <t>Gestione salvataggi dati con snapshot incrementali per recovery errori utente</t>
  </si>
  <si>
    <t>Formazione specifica e audit al personale sulle vulnerabilità informatiche (ripudio, furti identità, phishing, doxing, pretexting, keylogging, dirottamento browser,  etc.)</t>
  </si>
  <si>
    <t>Gestione del personale (turnazioni, carichi di lavoro, competenze, knowledge management)</t>
  </si>
  <si>
    <t>DETERMINAZIONE EFFICACIA DELLE MISURE DI SICUREZZA IN ESSERE</t>
  </si>
  <si>
    <t>In questa sezione viene impostata l'applicazione delle misure organizzative e tecniche in essere</t>
  </si>
  <si>
    <t>EVENTO MINACCIOSO</t>
  </si>
  <si>
    <t>CONTROMISURE</t>
  </si>
  <si>
    <t>Applicabile</t>
  </si>
  <si>
    <t>Applicazione</t>
  </si>
  <si>
    <t>Importanza</t>
  </si>
  <si>
    <t>Da includere</t>
  </si>
  <si>
    <t xml:space="preserve">media misure x categoria minacce </t>
  </si>
  <si>
    <t>VULN</t>
  </si>
  <si>
    <t>score</t>
  </si>
  <si>
    <t>imp</t>
  </si>
  <si>
    <t>Efficacia</t>
  </si>
  <si>
    <t>Criteri e motivazioni per applicabilità e rilevanza</t>
  </si>
  <si>
    <t>Misure organizzative</t>
  </si>
  <si>
    <t>Misure generali di sicurezza dei sistemi</t>
  </si>
  <si>
    <r>
      <t xml:space="preserve">Eventi con danni fisici/materiali
</t>
    </r>
    <r>
      <rPr>
        <sz val="14"/>
        <color theme="1"/>
        <rFont val="Calibri"/>
        <family val="2"/>
      </rPr>
      <t>(Agenti fisici quali incendio, allagamento, attacchi esterni, etc.)</t>
    </r>
  </si>
  <si>
    <t>Arisist</t>
  </si>
  <si>
    <t>Direzione Generale</t>
  </si>
  <si>
    <r>
      <t xml:space="preserve">Eventi naturali
</t>
    </r>
    <r>
      <rPr>
        <sz val="14"/>
        <color theme="1"/>
        <rFont val="Calibri"/>
        <family val="2"/>
      </rPr>
      <t>(Terremoti, fenomeni climatici, eruzioni, etc.)</t>
    </r>
  </si>
  <si>
    <r>
      <t xml:space="preserve">Indisponibilità di Servizi essenziali
</t>
    </r>
    <r>
      <rPr>
        <sz val="14"/>
        <color theme="1"/>
        <rFont val="Calibri"/>
        <family val="2"/>
      </rPr>
      <t>(interruzioni collegamenti, guasti, sbalzi tensione e/o mancanza di energia, servizi esterni di fornitori, providers etc.)</t>
    </r>
  </si>
  <si>
    <t>Apred</t>
  </si>
  <si>
    <t>Aridata</t>
  </si>
  <si>
    <t>Aridata, Arisist</t>
  </si>
  <si>
    <r>
      <t xml:space="preserve">Compromissione di dati e informazioni per azioni deliberate
</t>
    </r>
    <r>
      <rPr>
        <sz val="14"/>
        <color theme="1"/>
        <rFont val="Calibri"/>
        <family val="2"/>
      </rPr>
      <t>(intercettazioni, rivelazione informazioni, infiltrazioni in messaggistica di posta elettronica, ecc.)</t>
    </r>
  </si>
  <si>
    <t>Non applicabile</t>
  </si>
  <si>
    <t>Misure applicate ai dati</t>
  </si>
  <si>
    <t>Aridata, Arisist, Prof. Sacco</t>
  </si>
  <si>
    <t>non applicabile</t>
  </si>
  <si>
    <r>
      <t xml:space="preserve">Problemi tecnici
</t>
    </r>
    <r>
      <rPr>
        <sz val="14"/>
        <color theme="1"/>
        <rFont val="Calibri"/>
        <family val="2"/>
      </rPr>
      <t>(malfunzionamenti software o hardware, guasti e anomalie dei componenti IT)</t>
    </r>
  </si>
  <si>
    <r>
      <t xml:space="preserve">Compromissione di dati o servizi per azioni involontarie
</t>
    </r>
    <r>
      <rPr>
        <sz val="14"/>
        <color theme="1"/>
        <rFont val="Calibri"/>
        <family val="2"/>
      </rPr>
      <t>(Errori involontari, che possono esporre i dati e i sistemi a virus e malware, uso non autorizzato di strumentazione, accessi non autorizzati a locali fisici, rete, sistemi o banche dati, etc.)</t>
    </r>
  </si>
  <si>
    <t>UOSF</t>
  </si>
  <si>
    <t>VULNERABILITA' MEDIA DOPO MISURE DI SICUREZZA</t>
  </si>
  <si>
    <t>Prob.(iner.)</t>
  </si>
  <si>
    <t>Efficacia Misure</t>
  </si>
  <si>
    <t>vuln media</t>
  </si>
  <si>
    <t>SELF ASSESSMENT PRESIDIO CONTROLLI SULLE MISURE TECNICO ORGANIZZATIVE</t>
  </si>
  <si>
    <r>
      <t xml:space="preserve">Oltre alle </t>
    </r>
    <r>
      <rPr>
        <u/>
        <sz val="14"/>
        <rFont val="Calibri"/>
        <family val="2"/>
        <scheme val="minor"/>
      </rPr>
      <t>contromisure specifiche per le diverse tipologie di minacce</t>
    </r>
    <r>
      <rPr>
        <sz val="14"/>
        <rFont val="Calibri"/>
        <family val="2"/>
        <scheme val="minor"/>
      </rPr>
      <t>, un modello organizzativo per la Data Protection impone un self assessment del</t>
    </r>
    <r>
      <rPr>
        <b/>
        <sz val="14"/>
        <rFont val="Calibri"/>
        <family val="2"/>
        <scheme val="minor"/>
      </rPr>
      <t xml:space="preserve"> livello di PRESIDIO</t>
    </r>
    <r>
      <rPr>
        <sz val="14"/>
        <rFont val="Calibri"/>
        <family val="2"/>
        <scheme val="minor"/>
      </rPr>
      <t xml:space="preserve"> delle misure tecnico-organizzative adottate, con il quale è possibile valutare l'efficacia dei controlli già in essere.</t>
    </r>
  </si>
  <si>
    <t>ISTRUZIONI:</t>
  </si>
  <si>
    <r>
      <t xml:space="preserve">Per ogni famiglia di misure organizzative e tecniche va specificato, dopo aver analizzato il contesto, lo </t>
    </r>
    <r>
      <rPr>
        <b/>
        <sz val="14"/>
        <rFont val="Calibri"/>
        <family val="2"/>
        <scheme val="minor"/>
      </rPr>
      <t>STATO DI ADEGUATEZZA</t>
    </r>
    <r>
      <rPr>
        <sz val="14"/>
        <rFont val="Calibri"/>
        <family val="2"/>
        <scheme val="minor"/>
      </rPr>
      <t xml:space="preserve"> utilizzando i valori come da Legenda. Il livello di rischio "inerente" valutato in precedenza, sarà di conseguenza ponderato in base ai controlli già in essere, la cui efficacia è funzionale a mitigare gli effetti delle minacce, e in base all'efficacia dei processi per garantire la costante applicazione delle misure per la prevenzione delle minacce (ossia </t>
    </r>
  </si>
  <si>
    <t>1- Inadeguato</t>
  </si>
  <si>
    <t>Il controllo non è previsto o è assente nella pratica.</t>
  </si>
  <si>
    <t>2- Parzialmente adeguato</t>
  </si>
  <si>
    <t>Il controllo è applicato sporadicamente o in modo inadeguato, non garantendone quindi l’efficacia.</t>
  </si>
  <si>
    <t>3- Adeguato</t>
  </si>
  <si>
    <t>Il controllo è applicato ma si rilevano mancanze, soprattutto formali (per esempio, inesattezze nelle procedure).</t>
  </si>
  <si>
    <t>4- Verificato e Ben applicato</t>
  </si>
  <si>
    <t xml:space="preserve">Il controllo è sistematicamente applicato e non sono state rilevate inadeguatezze al controllo. </t>
  </si>
  <si>
    <t>NA</t>
  </si>
  <si>
    <t>Il controllo NON è applicabile (attenzione nell'ottica della governance dovrebbero applicarsi quasi tutti questi macrocontrolli)</t>
  </si>
  <si>
    <t xml:space="preserve">Controllo (Famiglie ISO/IEC 27001 - 29151 - 27701 e ISDP10003:2020) </t>
  </si>
  <si>
    <t>Valutazione controllo</t>
  </si>
  <si>
    <t>Rilevanza controllo</t>
  </si>
  <si>
    <t>NOTE, MOTIVAZIONI E GIUSTIFICAZIONI</t>
  </si>
  <si>
    <t>Peso</t>
  </si>
  <si>
    <t>Valore controllo</t>
  </si>
  <si>
    <r>
      <t xml:space="preserve">Art. 37 38 39 GDPR / ISDP10003 A.2.4  /  Designazione, Ruolo e Compiti del </t>
    </r>
    <r>
      <rPr>
        <b/>
        <sz val="12"/>
        <rFont val="Calibri"/>
        <family val="2"/>
        <scheme val="minor"/>
      </rPr>
      <t>Responsabile della protezione dati</t>
    </r>
  </si>
  <si>
    <t xml:space="preserve"> è stato designato l'RPD e sono documentate le scelte compiute per l'individuazione della necessità e i criteri di valutazione e selezione; sono altresì formalizzati i compiti e gli ambiti di operatività, e risultano evidenze dell'operato dell'RPD</t>
  </si>
  <si>
    <r>
      <t xml:space="preserve">27001 A.10 / 29151 A.10 /  Art. 32 GDPR / ISDP10003 A.5.4  /  Misure di sicurezza - </t>
    </r>
    <r>
      <rPr>
        <b/>
        <sz val="12"/>
        <rFont val="Calibri"/>
        <family val="2"/>
        <scheme val="minor"/>
      </rPr>
      <t>pseudonimizzazione e/o cifratura</t>
    </r>
    <r>
      <rPr>
        <sz val="12"/>
        <rFont val="Calibri"/>
        <family val="2"/>
        <scheme val="minor"/>
      </rPr>
      <t xml:space="preserve"> dei dati personali</t>
    </r>
  </si>
  <si>
    <t>Verificare la concreta applicazione</t>
  </si>
  <si>
    <r>
      <t xml:space="preserve">27001 A.9 - A.10 - A.11 - A.12 - A.15 - A.17  /  29151 A.9 - A.10 - A.11 - A.12 - A.15 - A.17  /  Art. 32 GDPR /  ISDP10003 A.5.3  /  27701 A.7.4 - A.7.2.6 - A.7.2.5  /  Misure di sicurezza  - generale capacità di </t>
    </r>
    <r>
      <rPr>
        <b/>
        <sz val="12"/>
        <rFont val="Calibri"/>
        <family val="2"/>
        <scheme val="minor"/>
      </rPr>
      <t>assicurare su base permanente la riservatezza, l’integrità, la disponibilità e la resilienza dei sistemi e dei servizi di trattamento</t>
    </r>
  </si>
  <si>
    <r>
      <t xml:space="preserve">29151-A.6 - A.7 / 27701 - A.7.4.1 e A.7.4.2 / ISDP10003 A.3.1.7  /  Art. 5 GDPR </t>
    </r>
    <r>
      <rPr>
        <b/>
        <sz val="12"/>
        <rFont val="Calibri"/>
        <family val="2"/>
        <scheme val="minor"/>
      </rPr>
      <t xml:space="preserve">Limitazione della raccolta dati e minimizzazione </t>
    </r>
  </si>
  <si>
    <r>
      <t xml:space="preserve">29151-A.4.1 - A.4.2 / 27701 A.7.2.1. - A.7.2.2 - A.7.3.1 / ISDP10003 A.3.2 e A.3.1.1.  /  Art. 5 GDPR Applicazione della </t>
    </r>
    <r>
      <rPr>
        <b/>
        <sz val="12"/>
        <rFont val="Calibri"/>
        <family val="2"/>
        <scheme val="minor"/>
      </rPr>
      <t>Legittimità e Specifica delle finalità</t>
    </r>
  </si>
  <si>
    <t>Approfondita liceità dello Studio e acquisito parere del Comitato Etico</t>
  </si>
  <si>
    <r>
      <t xml:space="preserve">29151-A.9.1 - A.9.2 / 27701 - A.7.3.2 - A.7.3.3 /  ISDP10003 A.3.3  /  Art. 12-14 GDPR </t>
    </r>
    <r>
      <rPr>
        <b/>
        <sz val="12"/>
        <rFont val="Calibri"/>
        <family val="2"/>
        <scheme val="minor"/>
      </rPr>
      <t>Informative trasparenti e comprensibili - Trasparenza</t>
    </r>
  </si>
  <si>
    <t>Predisposta informativa ad hoc</t>
  </si>
  <si>
    <r>
      <t xml:space="preserve">29151 A.3.1 - A.3.2 / 27701 A.7.3.4 / ISDP10003 A.3.2.2 - A.3.2.8  / Art. 7-8 GDPR  </t>
    </r>
    <r>
      <rPr>
        <b/>
        <sz val="12"/>
        <rFont val="Calibri"/>
        <family val="2"/>
        <scheme val="minor"/>
      </rPr>
      <t>Raccolta e gestione dei consensi</t>
    </r>
  </si>
  <si>
    <t>Affidato al CRO - da verificare efficacia</t>
  </si>
  <si>
    <r>
      <t xml:space="preserve">29151 A.7.1 / 27701 A.7.4.4 - A.7.4.5 - A.7.4.6 - A.7.4.7 - A.7.4.8 - A.7.4.9 / ISDP10003 A.3.5  / Art. 5 GDPR  </t>
    </r>
    <r>
      <rPr>
        <b/>
        <sz val="12"/>
        <rFont val="Calibri"/>
        <family val="2"/>
        <scheme val="minor"/>
      </rPr>
      <t>Limitazione dell’uso, conservazione e divulgazione</t>
    </r>
  </si>
  <si>
    <t>Analisi svolta dei dati necessari e data retention impostata</t>
  </si>
  <si>
    <r>
      <t xml:space="preserve">29151 A.10 / 27701 A.7.3 / ISDP10003 A.3.4  / Artt.15-22 GDPR  </t>
    </r>
    <r>
      <rPr>
        <b/>
        <sz val="12"/>
        <rFont val="Calibri"/>
        <family val="2"/>
        <scheme val="minor"/>
      </rPr>
      <t>Gestione dell'esercizio dei diritti degli interessati</t>
    </r>
  </si>
  <si>
    <t>Viene proposta specifica informativa e chiesto il consenso per lo Studio ad hoc</t>
  </si>
  <si>
    <r>
      <t xml:space="preserve">29151 A.8  / 27701 A.7.4.3 / ISDP10003 A.3.1.4  / Art. 5 GDPR  </t>
    </r>
    <r>
      <rPr>
        <b/>
        <sz val="12"/>
        <rFont val="Calibri"/>
        <family val="2"/>
        <scheme val="minor"/>
      </rPr>
      <t>Accuratezza e Qualità dei dati personali</t>
    </r>
  </si>
  <si>
    <t>I dati registrati vengono rianalizzati per qualità dal coordinamento di Ateneo</t>
  </si>
  <si>
    <r>
      <t xml:space="preserve">27001 A.05 - A.18  / 29151 A.2 - A.5  /  Art. 32 GDPR  / 27701 A.7.2 - A.7.4  /  ISDP10003 A.1.1 - A.4.1. A.5.1. A.5.3  /  </t>
    </r>
    <r>
      <rPr>
        <b/>
        <sz val="12"/>
        <rFont val="Calibri"/>
        <family val="2"/>
        <scheme val="minor"/>
      </rPr>
      <t>Politica e Procedure per la sicurezza</t>
    </r>
    <r>
      <rPr>
        <sz val="12"/>
        <rFont val="Calibri"/>
        <family val="2"/>
        <scheme val="minor"/>
      </rPr>
      <t xml:space="preserve"> delle informazioni (Istruzioni documentate per la sicurezza e la protezione dati), inclusa una </t>
    </r>
    <r>
      <rPr>
        <b/>
        <sz val="12"/>
        <rFont val="Calibri"/>
        <family val="2"/>
        <scheme val="minor"/>
      </rPr>
      <t>procedura per testare, verificare e valutare regolarmente l’efficacia delle misure tecniche e organizzative al fine di garantire la sicurezza del trattamento</t>
    </r>
  </si>
  <si>
    <t>Procedure di Ateneo in essere, da rivedere le effettive applicazioni</t>
  </si>
  <si>
    <r>
      <t xml:space="preserve">27001 A.06  - A.15  / 29151 A.06 - A.11 - A.15  /  ISDP10003 A.2   /  </t>
    </r>
    <r>
      <rPr>
        <b/>
        <sz val="12"/>
        <rFont val="Calibri"/>
        <family val="2"/>
        <scheme val="minor"/>
      </rPr>
      <t>Ruoli e responsabilità</t>
    </r>
    <r>
      <rPr>
        <sz val="12"/>
        <rFont val="Calibri"/>
        <family val="2"/>
        <scheme val="minor"/>
      </rPr>
      <t xml:space="preserve"> per la sicurezza delle informazioni (Organigramma, Istruzioni  e policy specifiche per la protezione dei dati personali, Vincoli di riservatezza, separazione dei compiti per evitare conflitti di interesse, Autorizzazioni ai dati personali)</t>
    </r>
  </si>
  <si>
    <t>Importante in Ateneo, modello impostato ma da verificare e rivedere</t>
  </si>
  <si>
    <r>
      <t xml:space="preserve">27001 A.08  /  29151. A.8  / ISDP10003 A.5.1 </t>
    </r>
    <r>
      <rPr>
        <b/>
        <sz val="12"/>
        <rFont val="Calibri"/>
        <family val="2"/>
        <scheme val="minor"/>
      </rPr>
      <t>Gestione del registro delle attività di trattamento e Gestione degli asset</t>
    </r>
    <r>
      <rPr>
        <sz val="12"/>
        <rFont val="Calibri"/>
        <family val="2"/>
        <scheme val="minor"/>
      </rPr>
      <t xml:space="preserve"> (Censimento, manutenzione, aggiornamenti e monitoraggio dei sistemi di elaborazione - servers - workstations - dispositivi mobile)</t>
    </r>
  </si>
  <si>
    <t>Presente ma da verificare</t>
  </si>
  <si>
    <r>
      <t xml:space="preserve">27001 A.9 - A.12  /  29151 A.12.1 A.13 /  ISDP10003 A.4  /  </t>
    </r>
    <r>
      <rPr>
        <b/>
        <sz val="12"/>
        <rFont val="Calibri"/>
        <family val="2"/>
        <scheme val="minor"/>
      </rPr>
      <t>Procedure operative e responsabilità del personale IT</t>
    </r>
    <r>
      <rPr>
        <sz val="12"/>
        <rFont val="Calibri"/>
        <family val="2"/>
        <scheme val="minor"/>
      </rPr>
      <t xml:space="preserve"> - Procedure documentate per la gestione delle responsabilità dei Sistemi, e per gestire le attività di sviluppo, test e cambiamenti</t>
    </r>
  </si>
  <si>
    <t>Presenti ma da verificare</t>
  </si>
  <si>
    <r>
      <t xml:space="preserve">27001 A.15  /  29151-A.11.3-ADD  /  ISDP10003 A.2.3 - A.7.2  /  </t>
    </r>
    <r>
      <rPr>
        <b/>
        <sz val="12"/>
        <rFont val="Calibri"/>
        <family val="2"/>
        <scheme val="minor"/>
      </rPr>
      <t xml:space="preserve">Relazione con i fornitori </t>
    </r>
    <r>
      <rPr>
        <sz val="12"/>
        <rFont val="Calibri"/>
        <family val="2"/>
        <scheme val="minor"/>
      </rPr>
      <t>(clausole contrattuali con processors e subprocessors, diritti di audit, diritto ad acquisire documenti ed evidenze a garanzia dei trattamenti affidati)</t>
    </r>
  </si>
  <si>
    <r>
      <t xml:space="preserve">27001 A.16  /  29151-A.7.3  /  ISDP10003 A.5.2  /  27701 Section 6 PIMS-specific guidance related to ISO/IEC 27002  /  </t>
    </r>
    <r>
      <rPr>
        <b/>
        <sz val="12"/>
        <rFont val="Calibri"/>
        <family val="2"/>
        <scheme val="minor"/>
      </rPr>
      <t>Gestione degli incidenti relativi alla sicurezza</t>
    </r>
    <r>
      <rPr>
        <sz val="12"/>
        <rFont val="Calibri"/>
        <family val="2"/>
        <scheme val="minor"/>
      </rPr>
      <t xml:space="preserve"> delle informazioni (Procedure per la gestione degli incidenti e data breach conosciute da autorizzati e processors, distribuzione moduli e/o strumenti per la segnalazione e Registro Incidenti)</t>
    </r>
  </si>
  <si>
    <r>
      <t xml:space="preserve">27001 A.17  / 29151 A.17  / ISDP10003 A.5.4  /  Art. 32 GDPR  / Aspetti relativi alla sicurezza delle informazioni nella gestione della </t>
    </r>
    <r>
      <rPr>
        <b/>
        <sz val="12"/>
        <rFont val="Calibri"/>
        <family val="2"/>
        <scheme val="minor"/>
      </rPr>
      <t>continuità operativa</t>
    </r>
    <r>
      <rPr>
        <sz val="12"/>
        <rFont val="Calibri"/>
        <family val="2"/>
        <scheme val="minor"/>
      </rPr>
      <t xml:space="preserve"> (Business continuity Plan, Politica per i livelli di servizio e assegnazione dei compiti in caso di interruzione o indisponibilità, eventuale sito di disaster recovery) o altre misure per dimostrare la </t>
    </r>
    <r>
      <rPr>
        <b/>
        <sz val="12"/>
        <rFont val="Calibri"/>
        <family val="2"/>
        <scheme val="minor"/>
      </rPr>
      <t>capacità di ripristinare tempestivamente la disponibilità e l’accesso dei dati personali in caso di incidente fisico o tecnico</t>
    </r>
  </si>
  <si>
    <r>
      <t xml:space="preserve">27001 A.7  / 29151 A.11.1  / ISDP10003 A.5.4  /  Art. 28-29 GDPR  / </t>
    </r>
    <r>
      <rPr>
        <b/>
        <sz val="12"/>
        <rFont val="Calibri"/>
        <family val="2"/>
        <scheme val="minor"/>
      </rPr>
      <t>Sicurezza delle risorse umane</t>
    </r>
    <r>
      <rPr>
        <sz val="12"/>
        <rFont val="Calibri"/>
        <family val="2"/>
        <scheme val="minor"/>
      </rPr>
      <t xml:space="preserve"> (Vincoli di riservatezza e autorizzazioni documentate, Istruzioni e verifica del rispetto delle procedure)</t>
    </r>
  </si>
  <si>
    <r>
      <t xml:space="preserve">27001 A.07.02.02  /  291591 A.11.5  / ISDP10003 A.5.3  /  Art. 28-29 GDPR </t>
    </r>
    <r>
      <rPr>
        <b/>
        <sz val="12"/>
        <rFont val="Calibri"/>
        <family val="2"/>
        <scheme val="minor"/>
      </rPr>
      <t>Consapevolezza, istruzione, formazione e addestramento</t>
    </r>
    <r>
      <rPr>
        <sz val="12"/>
        <rFont val="Calibri"/>
        <family val="2"/>
        <scheme val="minor"/>
      </rPr>
      <t xml:space="preserve"> sulla sicurezza delle informazioni (sensibilizzazione continua di dipendenti e collaboratori, formazione e informazione, verifica della comprensione delle istruzioni ricevute)</t>
    </r>
  </si>
  <si>
    <r>
      <t xml:space="preserve">27001 A.09 /  29151 A.12  /  ISDP10003 A.5.2 - A.5.3 - A.5.4  /  </t>
    </r>
    <r>
      <rPr>
        <b/>
        <sz val="12"/>
        <rFont val="Calibri"/>
        <family val="2"/>
        <scheme val="minor"/>
      </rPr>
      <t>Controllo degli accessi ai sistemi per il trattamento dati</t>
    </r>
    <r>
      <rPr>
        <sz val="12"/>
        <rFont val="Calibri"/>
        <family val="2"/>
        <scheme val="minor"/>
      </rPr>
      <t xml:space="preserve"> (Gestione delle credenziali di accesso univoche, politica di password complesse e dove necessario autenticazione a due fattori, profili di autorizzazione ai soli dati di pertinenza (Applicazione del principio del need to know e segregation of duty, (indispensabilità e necessità, separazione))</t>
    </r>
  </si>
  <si>
    <r>
      <t xml:space="preserve">27001 A.12.04 /  ISDP10003 A.5.2 - /   </t>
    </r>
    <r>
      <rPr>
        <b/>
        <sz val="12"/>
        <rFont val="Calibri"/>
        <family val="2"/>
        <scheme val="minor"/>
      </rPr>
      <t>Raccolta dei log e monitoraggio</t>
    </r>
    <r>
      <rPr>
        <sz val="12"/>
        <rFont val="Calibri"/>
        <family val="2"/>
        <scheme val="minor"/>
      </rPr>
      <t xml:space="preserve"> (files di registro attivati per ogni sistema / applicazione utilizzata per il trattamento dei dati personali (visualizzazione, modifica, cancellazione) sia per gli operatori che per gli amministratori di reti, database e sistemi</t>
    </r>
  </si>
  <si>
    <r>
      <t xml:space="preserve">27001 A.12  /   ISDP10003 A.5.2 - A.5.3 - A.5.4  /  </t>
    </r>
    <r>
      <rPr>
        <b/>
        <sz val="12"/>
        <rFont val="Calibri"/>
        <family val="2"/>
        <scheme val="minor"/>
      </rPr>
      <t>Sicurezza delle attività operative</t>
    </r>
    <r>
      <rPr>
        <sz val="12"/>
        <rFont val="Calibri"/>
        <family val="2"/>
        <scheme val="minor"/>
      </rPr>
      <t xml:space="preserve"> (tecniche di crittografia per supporti di memorizzazione (Postazioni e supporti esterni, pseudonimizzazione, query sicure sul db)</t>
    </r>
  </si>
  <si>
    <r>
      <t xml:space="preserve">27001 A.14.01  /  ISDP10003 A.5.2 - A.5.4  / </t>
    </r>
    <r>
      <rPr>
        <b/>
        <sz val="12"/>
        <rFont val="Calibri"/>
        <family val="2"/>
        <scheme val="minor"/>
      </rPr>
      <t xml:space="preserve"> Requisiti di sicurezza dei sistemi informativi</t>
    </r>
    <r>
      <rPr>
        <sz val="12"/>
        <rFont val="Calibri"/>
        <family val="2"/>
        <scheme val="minor"/>
      </rPr>
      <t xml:space="preserve"> (gestione privilegi sulle workstation, antivirus e aggiornamenti di sicurezza, vincoli sui supporti removibili, auditing dei trasferimenti di dati)</t>
    </r>
  </si>
  <si>
    <r>
      <t xml:space="preserve">27001 A.13 /  ISDP10003 A.5.2 - A.5.4  /  </t>
    </r>
    <r>
      <rPr>
        <b/>
        <sz val="12"/>
        <rFont val="Calibri"/>
        <family val="2"/>
        <scheme val="minor"/>
      </rPr>
      <t>Sicurezza delle comunicazioni</t>
    </r>
    <r>
      <rPr>
        <sz val="12"/>
        <rFont val="Calibri"/>
        <family val="2"/>
        <scheme val="minor"/>
      </rPr>
      <t xml:space="preserve"> (Navigazione Internet controllata, Firewall, protocolli SSL/TSL, Wireless protette, accessi VPN idoneamente protetti e controllati periodicamente)</t>
    </r>
  </si>
  <si>
    <r>
      <t xml:space="preserve">27001 A.12.03  /  ISDP10003 A.5.2 - A.5.4  / </t>
    </r>
    <r>
      <rPr>
        <b/>
        <sz val="12"/>
        <rFont val="Calibri"/>
        <family val="2"/>
        <scheme val="minor"/>
      </rPr>
      <t xml:space="preserve"> Backup</t>
    </r>
    <r>
      <rPr>
        <sz val="12"/>
        <rFont val="Calibri"/>
        <family val="2"/>
        <scheme val="minor"/>
      </rPr>
      <t xml:space="preserve"> (Politiche e procedure documentate, Salvataggi Registri dei backup e dei test di ripristino, dati backup crittografati e conservati in luogo diverso) </t>
    </r>
  </si>
  <si>
    <r>
      <t xml:space="preserve">27001 A.06.02  /  </t>
    </r>
    <r>
      <rPr>
        <b/>
        <sz val="12"/>
        <rFont val="Calibri"/>
        <family val="2"/>
        <scheme val="minor"/>
      </rPr>
      <t>Dispositivi portatili e telelavoro</t>
    </r>
    <r>
      <rPr>
        <sz val="12"/>
        <rFont val="Calibri"/>
        <family val="2"/>
        <scheme val="minor"/>
      </rPr>
      <t xml:space="preserve"> (Politica mobile devices, BYOD, ruoli e responsabilità definiti e documentati, crittografia per devices che accedono a sistemi IT)</t>
    </r>
  </si>
  <si>
    <r>
      <t xml:space="preserve">27001 A.12.6  /  </t>
    </r>
    <r>
      <rPr>
        <b/>
        <sz val="12"/>
        <rFont val="Calibri"/>
        <family val="2"/>
        <scheme val="minor"/>
      </rPr>
      <t>Gestione delle vulnerabilità tecniche</t>
    </r>
    <r>
      <rPr>
        <sz val="12"/>
        <rFont val="Calibri"/>
        <family val="2"/>
        <scheme val="minor"/>
      </rPr>
      <t xml:space="preserve">
27001 A.14.2  /  </t>
    </r>
    <r>
      <rPr>
        <b/>
        <sz val="12"/>
        <rFont val="Calibri"/>
        <family val="2"/>
        <scheme val="minor"/>
      </rPr>
      <t>Sicurezza nei processi di sviluppo e supporto</t>
    </r>
    <r>
      <rPr>
        <sz val="12"/>
        <rFont val="Calibri"/>
        <family val="2"/>
        <scheme val="minor"/>
      </rPr>
      <t xml:space="preserve">
(gestione del ciclo di vita dello sviluppo e dei sistemi, valutazione vulnerabilità e aggiornamenti, patch, verifica sistemi aperti al web, penetration test)</t>
    </r>
  </si>
  <si>
    <r>
      <t xml:space="preserve">27001 A.08.03.02  /  </t>
    </r>
    <r>
      <rPr>
        <b/>
        <sz val="12"/>
        <rFont val="Calibri"/>
        <family val="2"/>
        <scheme val="minor"/>
      </rPr>
      <t>Dismissione dei supporti</t>
    </r>
    <r>
      <rPr>
        <sz val="12"/>
        <rFont val="Calibri"/>
        <family val="2"/>
        <scheme val="minor"/>
      </rPr>
      <t xml:space="preserve">
27001 A.11.02.07  /  </t>
    </r>
    <r>
      <rPr>
        <b/>
        <sz val="12"/>
        <rFont val="Calibri"/>
        <family val="2"/>
        <scheme val="minor"/>
      </rPr>
      <t>Dismissione sicura o riutilizzo delle apparecchiature</t>
    </r>
    <r>
      <rPr>
        <sz val="12"/>
        <rFont val="Calibri"/>
        <family val="2"/>
        <scheme val="minor"/>
      </rPr>
      <t xml:space="preserve">
(Procedura documentata per la distruzione controllata e sicura dei documenti cartacei e per la cancellazione sicura dei dati con smagnetizzazione o altre tecniche; affidamento a responsabile esterno con attività supervisionate e certificate)</t>
    </r>
  </si>
  <si>
    <r>
      <t xml:space="preserve">27001 A.11  /  /  ISDP10003 A.5.2 - A.5.3  /  </t>
    </r>
    <r>
      <rPr>
        <b/>
        <sz val="12"/>
        <rFont val="Calibri"/>
        <family val="2"/>
        <scheme val="minor"/>
      </rPr>
      <t>Sicurezza fisica e ambientale</t>
    </r>
    <r>
      <rPr>
        <sz val="12"/>
        <rFont val="Calibri"/>
        <family val="2"/>
        <scheme val="minor"/>
      </rPr>
      <t xml:space="preserve"> (Le aree ed i locali sono controllati per l'accesso sia al personale che per gli esterni, e protetti con sistemi anti-intrusione, e i criteri di sicurezza e di controllo accessi vengono periodicamente revisionati)</t>
    </r>
  </si>
  <si>
    <t>Non specificato</t>
  </si>
  <si>
    <t>Inadeguato</t>
  </si>
  <si>
    <t>Parzialmente adeguato</t>
  </si>
  <si>
    <t>Adeguato</t>
  </si>
  <si>
    <t>Verificato e Ben applicato</t>
  </si>
  <si>
    <t>EFFICACIA MEDIA DEI CONTROLLI GOVERNANCE</t>
  </si>
  <si>
    <t>VULNERABILITA' MEDIA CONTROLLI</t>
  </si>
  <si>
    <t>EFFICACIA MISURE ORGANIZZATIVE E TECNICHE E GOVERNANCE</t>
  </si>
  <si>
    <t>Livello Probabilità iner.</t>
  </si>
  <si>
    <t>EFFICACIA MEDIA MISURE ORGANIZZATIVE E TECNICHE</t>
  </si>
  <si>
    <t>EFFICACIA GOVERNANCE</t>
  </si>
  <si>
    <t>VULNERABILITA' MEDIA A SEGUITO DELLE MISURE APPLICATE E DEI PRESIDI DI GOVERNANCE NEL CONTESTO DI RIFERIMENTO</t>
  </si>
  <si>
    <t>LIVELLO MITIGAZIONE COMPLESSIVO</t>
  </si>
  <si>
    <r>
      <t xml:space="preserve">MITIGAZIONE DEL RISCHIO </t>
    </r>
    <r>
      <rPr>
        <b/>
        <sz val="14"/>
        <color theme="4" tint="-0.249977111117893"/>
        <rFont val="Calibri"/>
        <family val="2"/>
        <scheme val="minor"/>
      </rPr>
      <t>(scorrere in basso per i grafici)</t>
    </r>
  </si>
  <si>
    <t>Impatto (inerente)</t>
  </si>
  <si>
    <t>Probabilità (inerente)</t>
  </si>
  <si>
    <t>Impatto (residuo)</t>
  </si>
  <si>
    <t>Probabilità (residua)</t>
  </si>
  <si>
    <t>ACCETTABILITA'</t>
  </si>
  <si>
    <t>REGISTRO DEI RISCHI</t>
  </si>
  <si>
    <t>Attività di trattamento:</t>
  </si>
  <si>
    <t>G.Imp(i)</t>
  </si>
  <si>
    <t>Liv. R(i)</t>
  </si>
  <si>
    <t>Gravità Impatto (inerente)</t>
  </si>
  <si>
    <t>G.Imp(r)</t>
  </si>
  <si>
    <t>Prob.(r)</t>
  </si>
  <si>
    <t>Liv.R(r)</t>
  </si>
  <si>
    <t>Gravità Impatto (residuo)</t>
  </si>
  <si>
    <t>ACCETTAB.</t>
  </si>
  <si>
    <t>Data valutazione</t>
  </si>
  <si>
    <t>Prossima valutazione</t>
  </si>
  <si>
    <t>Azioni ulteriori di trattamento del rischio</t>
  </si>
  <si>
    <t>Verificare ulteriormente misure di sicurezza tecniche</t>
  </si>
  <si>
    <t>Contromisure</t>
  </si>
  <si>
    <t>Non applicato - Non applicabile</t>
  </si>
  <si>
    <t>Applicato, migliorabile</t>
  </si>
  <si>
    <t>Applicato, accettabile</t>
  </si>
  <si>
    <t>Num.misure</t>
  </si>
  <si>
    <t xml:space="preserve">Tutte le comunicazioni tra gli interessati avvengono per iscritto o per mezzo elettronico, di cui si dispone tracciabilità e trasparenza. Il linguaggio è semplice, chiaro e conciso. </t>
  </si>
  <si>
    <t>Non applicabile-non vengono sviluppati software o algoritmi.</t>
  </si>
  <si>
    <t xml:space="preserve">Lo study manager e lo statistical data manager hanno effettuato l'aggiornamento dei corsi di "Good Clinical Pratice-GCP" di cui dispongono certificazione. </t>
  </si>
  <si>
    <t>La scheda di raccolta è stata disegnata per minimizzare il numero di dati personali richiesti. I solo dato anagrafico trattenuto è la data di nascita dell'interessato data la rilevanza statistica. Il paziente viene identificato attraverso un codice univoco ad esclusiva conoscenza dei centri partecipanti.</t>
  </si>
  <si>
    <t>Il software REDCAP è sviluppato secondo criteri di privacy by design. non supporta la conservazione di dati codificati "at rest". Tuttavia, la trasmissione di dati durante la compilazione del questionario è effettuata con il protocollo https.</t>
  </si>
  <si>
    <t>Solo lo study manager e lo statistical data manager dispongono di account utenti con con possibilità di creazione, lettura, estrazione, modifica e cancellazione dei dati. ( manca persona delegata)</t>
  </si>
  <si>
    <t>I logging delle operazioni sui dati è implementato nel sistema REDCap. Utenti con specifico privilegio di accesso possono ottenere la lista completa delle operazioni sui dati (creazione, lettura, estrazione, modifica e cancellazione) e degli utenti che le hanno effettuate.</t>
  </si>
  <si>
    <t>Da definire-manca referente delegato</t>
  </si>
  <si>
    <t>Si dispone di modello organizzativo efficace</t>
  </si>
  <si>
    <t xml:space="preserve">I contatti dei refertenti dello studio sono presenti nel modulo di consenso e nell'informativa Privacy. </t>
  </si>
  <si>
    <t xml:space="preserve">I dati critici sono separati da applicazioni e dati non personali </t>
  </si>
  <si>
    <t>Lo study manager e lo statistical data manager, in quanto parte dello staff del centro promotore, sono le uniche due figure in possesso di profili utente per il sistema REDCap con credenziali separate. (in cordo di definizione Identiy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</si>
</sst>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2" x14ac:knownFonts="1">
    <font>
      <sz val="11"/>
      <color theme="1"/>
      <name val="Calibri"/>
      <family val="2"/>
      <scheme val="minor"/>
    </font>
    <font>
      <b/>
      <sz val="11"/>
      <color theme="1"/>
      <name val="Calibri"/>
      <family val="2"/>
      <scheme val="minor"/>
    </font>
    <font>
      <b/>
      <sz val="14"/>
      <color theme="1"/>
      <name val="Calibri"/>
      <family val="2"/>
      <scheme val="minor"/>
    </font>
    <font>
      <b/>
      <sz val="14"/>
      <color theme="0"/>
      <name val="Calibri"/>
      <family val="2"/>
      <scheme val="minor"/>
    </font>
    <font>
      <sz val="12"/>
      <color theme="1"/>
      <name val="Calibri"/>
      <family val="2"/>
      <scheme val="minor"/>
    </font>
    <font>
      <b/>
      <sz val="20"/>
      <name val="Calibri"/>
      <family val="2"/>
      <scheme val="minor"/>
    </font>
    <font>
      <sz val="14"/>
      <color theme="1"/>
      <name val="Calibri"/>
      <family val="2"/>
      <scheme val="minor"/>
    </font>
    <font>
      <b/>
      <sz val="14"/>
      <color rgb="FF000000"/>
      <name val="Calibri"/>
      <family val="2"/>
    </font>
    <font>
      <b/>
      <sz val="14"/>
      <color theme="4" tint="-0.249977111117893"/>
      <name val="Calibri"/>
      <family val="2"/>
      <scheme val="minor"/>
    </font>
    <font>
      <b/>
      <sz val="12"/>
      <name val="Calibri"/>
      <family val="2"/>
      <scheme val="minor"/>
    </font>
    <font>
      <b/>
      <sz val="12"/>
      <color theme="4" tint="-0.249977111117893"/>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sz val="10"/>
      <name val="Arial"/>
      <family val="2"/>
    </font>
    <font>
      <sz val="10"/>
      <name val="Calibri"/>
      <family val="2"/>
      <scheme val="minor"/>
    </font>
    <font>
      <b/>
      <sz val="14"/>
      <name val="Calibri"/>
      <family val="2"/>
      <scheme val="minor"/>
    </font>
    <font>
      <b/>
      <sz val="14"/>
      <color rgb="FFC00000"/>
      <name val="Calibri"/>
      <family val="2"/>
      <scheme val="minor"/>
    </font>
    <font>
      <b/>
      <sz val="20"/>
      <color theme="4" tint="-0.499984740745262"/>
      <name val="Calibri"/>
      <family val="2"/>
      <scheme val="minor"/>
    </font>
    <font>
      <b/>
      <sz val="14"/>
      <color theme="4" tint="-0.499984740745262"/>
      <name val="Calibri"/>
      <family val="2"/>
      <scheme val="minor"/>
    </font>
    <font>
      <sz val="14"/>
      <color theme="1"/>
      <name val="Calibri"/>
      <family val="2"/>
    </font>
    <font>
      <b/>
      <sz val="12"/>
      <color theme="1"/>
      <name val="Calibri"/>
      <family val="2"/>
      <scheme val="minor"/>
    </font>
    <font>
      <b/>
      <sz val="12"/>
      <color rgb="FFC00000"/>
      <name val="Calibri"/>
      <family val="2"/>
      <scheme val="minor"/>
    </font>
    <font>
      <sz val="11"/>
      <color theme="0"/>
      <name val="Calibri"/>
      <family val="2"/>
      <scheme val="minor"/>
    </font>
    <font>
      <b/>
      <sz val="16"/>
      <name val="Calibri"/>
      <family val="2"/>
      <scheme val="minor"/>
    </font>
    <font>
      <b/>
      <sz val="14"/>
      <color theme="1"/>
      <name val="Calibri"/>
      <family val="2"/>
    </font>
    <font>
      <b/>
      <sz val="18"/>
      <color rgb="FFFFFF00"/>
      <name val="Calibri"/>
      <family val="2"/>
      <scheme val="minor"/>
    </font>
    <font>
      <u/>
      <sz val="14"/>
      <name val="Calibri"/>
      <family val="2"/>
      <scheme val="minor"/>
    </font>
    <font>
      <b/>
      <sz val="16"/>
      <color theme="4" tint="-0.249977111117893"/>
      <name val="Calibri"/>
      <family val="2"/>
      <scheme val="minor"/>
    </font>
    <font>
      <i/>
      <sz val="11"/>
      <name val="Calibri"/>
      <family val="2"/>
      <scheme val="minor"/>
    </font>
    <font>
      <sz val="20"/>
      <name val="Calibri"/>
      <family val="2"/>
      <scheme val="minor"/>
    </font>
    <font>
      <b/>
      <sz val="18"/>
      <color rgb="FFFF0000"/>
      <name val="Calibri"/>
      <family val="2"/>
      <scheme val="minor"/>
    </font>
    <font>
      <b/>
      <sz val="18"/>
      <color rgb="FF497909"/>
      <name val="Calibri"/>
      <family val="2"/>
      <scheme val="minor"/>
    </font>
    <font>
      <b/>
      <sz val="18"/>
      <color theme="4" tint="-0.249977111117893"/>
      <name val="Calibri"/>
      <family val="2"/>
      <scheme val="minor"/>
    </font>
    <font>
      <b/>
      <sz val="16"/>
      <color theme="1"/>
      <name val="Calibri"/>
      <family val="2"/>
      <scheme val="minor"/>
    </font>
    <font>
      <b/>
      <sz val="18"/>
      <color theme="9" tint="0.39997558519241921"/>
      <name val="Calibri"/>
      <family val="2"/>
      <scheme val="minor"/>
    </font>
    <font>
      <i/>
      <sz val="11"/>
      <color theme="1"/>
      <name val="Calibri"/>
      <family val="2"/>
      <scheme val="minor"/>
    </font>
    <font>
      <sz val="12"/>
      <name val="Calibri"/>
      <family val="2"/>
    </font>
    <font>
      <sz val="14"/>
      <name val="Calibri"/>
      <family val="2"/>
    </font>
    <font>
      <sz val="12"/>
      <name val="Arial"/>
      <family val="2"/>
    </font>
    <font>
      <sz val="10"/>
      <color theme="0"/>
      <name val="Arial"/>
      <family val="2"/>
    </font>
    <font>
      <b/>
      <sz val="20"/>
      <color theme="4" tint="-0.249977111117893"/>
      <name val="Calibri"/>
      <family val="2"/>
    </font>
    <font>
      <i/>
      <sz val="12"/>
      <name val="Calibri"/>
      <family val="2"/>
      <scheme val="minor"/>
    </font>
    <font>
      <b/>
      <i/>
      <sz val="12"/>
      <name val="Calibri"/>
      <family val="2"/>
      <scheme val="minor"/>
    </font>
    <font>
      <b/>
      <sz val="14"/>
      <color rgb="FF0070C0"/>
      <name val="Calibri"/>
      <family val="2"/>
      <scheme val="minor"/>
    </font>
    <font>
      <sz val="14"/>
      <color rgb="FF000000"/>
      <name val="Calibri"/>
      <family val="2"/>
    </font>
    <font>
      <b/>
      <u/>
      <sz val="16"/>
      <color rgb="FF0070C0"/>
      <name val="Calibri"/>
      <family val="2"/>
      <scheme val="minor"/>
    </font>
    <font>
      <b/>
      <sz val="28"/>
      <color theme="4" tint="-0.499984740745262"/>
      <name val="Calibri"/>
      <family val="2"/>
      <scheme val="minor"/>
    </font>
    <font>
      <b/>
      <sz val="16"/>
      <color rgb="FF0070C0"/>
      <name val="Calibri"/>
      <family val="2"/>
      <scheme val="minor"/>
    </font>
    <font>
      <b/>
      <sz val="18"/>
      <color theme="0"/>
      <name val="Calibri"/>
      <family val="2"/>
      <scheme val="minor"/>
    </font>
    <font>
      <sz val="11"/>
      <color rgb="FF000000"/>
      <name val="Calibri"/>
      <family val="2"/>
      <scheme val="minor"/>
    </font>
    <font>
      <b/>
      <sz val="11"/>
      <color rgb="FF000000"/>
      <name val="Calibri"/>
      <family val="2"/>
      <scheme val="minor"/>
    </font>
    <font>
      <b/>
      <sz val="18"/>
      <color theme="4" tint="-0.499984740745262"/>
      <name val="Calibri"/>
      <family val="2"/>
      <scheme val="minor"/>
    </font>
    <font>
      <sz val="16"/>
      <name val="Calibri"/>
      <family val="2"/>
      <scheme val="minor"/>
    </font>
    <font>
      <b/>
      <i/>
      <sz val="12"/>
      <color rgb="FF0070C0"/>
      <name val="Calibri"/>
      <family val="2"/>
      <scheme val="minor"/>
    </font>
    <font>
      <b/>
      <sz val="10"/>
      <color rgb="FFC00000"/>
      <name val="Calibri"/>
      <family val="2"/>
      <scheme val="minor"/>
    </font>
    <font>
      <b/>
      <sz val="22"/>
      <color theme="4" tint="-0.499984740745262"/>
      <name val="Calibri"/>
      <family val="2"/>
      <scheme val="minor"/>
    </font>
    <font>
      <sz val="14"/>
      <color theme="4" tint="-0.499984740745262"/>
      <name val="Calibri"/>
      <family val="2"/>
      <scheme val="minor"/>
    </font>
    <font>
      <b/>
      <sz val="22"/>
      <color theme="4" tint="-0.249977111117893"/>
      <name val="Calibri"/>
      <family val="2"/>
      <scheme val="minor"/>
    </font>
    <font>
      <b/>
      <sz val="12"/>
      <color theme="0"/>
      <name val="Calibri"/>
      <family val="2"/>
      <scheme val="minor"/>
    </font>
    <font>
      <b/>
      <sz val="18"/>
      <color theme="1"/>
      <name val="Calibri"/>
      <family val="2"/>
      <scheme val="minor"/>
    </font>
    <font>
      <b/>
      <u/>
      <sz val="16"/>
      <color theme="1"/>
      <name val="Calibri"/>
      <family val="2"/>
      <scheme val="minor"/>
    </font>
    <font>
      <b/>
      <sz val="16"/>
      <color theme="0"/>
      <name val="Calibri"/>
      <family val="2"/>
      <scheme val="minor"/>
    </font>
    <font>
      <i/>
      <sz val="12"/>
      <color theme="1"/>
      <name val="Calibri"/>
      <family val="2"/>
      <scheme val="minor"/>
    </font>
    <font>
      <b/>
      <sz val="16"/>
      <name val="Arial"/>
      <family val="2"/>
    </font>
    <font>
      <b/>
      <sz val="14"/>
      <color rgb="FFFFFF00"/>
      <name val="Calibri"/>
      <family val="2"/>
      <scheme val="minor"/>
    </font>
    <font>
      <b/>
      <sz val="24"/>
      <color rgb="FFFFFF00"/>
      <name val="Calibri"/>
      <family val="2"/>
      <scheme val="minor"/>
    </font>
    <font>
      <b/>
      <u/>
      <sz val="16"/>
      <color rgb="FFC00000"/>
      <name val="Calibri"/>
      <family val="2"/>
      <scheme val="minor"/>
    </font>
    <font>
      <b/>
      <i/>
      <sz val="11"/>
      <name val="Calibri"/>
      <family val="2"/>
      <scheme val="minor"/>
    </font>
    <font>
      <b/>
      <i/>
      <sz val="11"/>
      <color theme="1"/>
      <name val="Calibri"/>
      <family val="2"/>
    </font>
    <font>
      <b/>
      <sz val="18"/>
      <color rgb="FF0070C0"/>
      <name val="Calibri"/>
      <family val="2"/>
      <scheme val="minor"/>
    </font>
    <font>
      <b/>
      <sz val="14"/>
      <color theme="1" tint="0.34998626667073579"/>
      <name val="Calibri"/>
      <family val="2"/>
      <scheme val="minor"/>
    </font>
    <font>
      <b/>
      <i/>
      <sz val="10"/>
      <name val="Calibri"/>
      <family val="2"/>
      <scheme val="minor"/>
    </font>
    <font>
      <b/>
      <sz val="28"/>
      <color theme="1"/>
      <name val="Calibri"/>
      <family val="2"/>
      <scheme val="minor"/>
    </font>
    <font>
      <b/>
      <i/>
      <sz val="14"/>
      <color theme="1"/>
      <name val="Calibri"/>
      <family val="2"/>
      <scheme val="minor"/>
    </font>
    <font>
      <b/>
      <sz val="18"/>
      <color rgb="FFEAB200"/>
      <name val="Calibri"/>
      <family val="2"/>
      <scheme val="minor"/>
    </font>
    <font>
      <i/>
      <sz val="14"/>
      <name val="Calibri"/>
      <family val="2"/>
      <scheme val="minor"/>
    </font>
    <font>
      <b/>
      <sz val="14"/>
      <color rgb="FFFFFFFF"/>
      <name val="Calibri"/>
      <family val="2"/>
    </font>
    <font>
      <b/>
      <sz val="12"/>
      <color rgb="FFFFFFFF"/>
      <name val="Arial"/>
      <family val="2"/>
    </font>
    <font>
      <b/>
      <sz val="12"/>
      <color rgb="FF000000"/>
      <name val="Arial"/>
      <family val="2"/>
    </font>
    <font>
      <sz val="14"/>
      <color rgb="FF3A3838"/>
      <name val="Calibri"/>
      <family val="2"/>
    </font>
    <font>
      <sz val="11"/>
      <color rgb="FF000000"/>
      <name val="Calibri"/>
      <family val="2"/>
    </font>
    <font>
      <b/>
      <sz val="12"/>
      <color rgb="FF000000"/>
      <name val="Calibri"/>
      <family val="2"/>
    </font>
    <font>
      <sz val="11"/>
      <color rgb="FF3A3838"/>
      <name val="Calibri"/>
      <family val="2"/>
    </font>
    <font>
      <b/>
      <i/>
      <u/>
      <sz val="14"/>
      <color theme="1"/>
      <name val="Calibri"/>
      <family val="2"/>
      <scheme val="minor"/>
    </font>
    <font>
      <b/>
      <i/>
      <sz val="14"/>
      <name val="Calibri"/>
      <family val="2"/>
      <scheme val="minor"/>
    </font>
    <font>
      <b/>
      <sz val="22"/>
      <color theme="4" tint="-0.249977111117893"/>
      <name val="Calibri"/>
      <family val="2"/>
    </font>
    <font>
      <sz val="14"/>
      <color rgb="FF0070C0"/>
      <name val="Calibri"/>
      <family val="2"/>
      <scheme val="minor"/>
    </font>
    <font>
      <b/>
      <sz val="20"/>
      <color theme="1" tint="0.34998626667073579"/>
      <name val="Calibri"/>
      <family val="2"/>
      <scheme val="minor"/>
    </font>
    <font>
      <sz val="10"/>
      <color theme="0"/>
      <name val="Calibri"/>
      <family val="2"/>
      <scheme val="minor"/>
    </font>
    <font>
      <sz val="18"/>
      <color theme="0"/>
      <name val="Calibri"/>
      <family val="2"/>
      <scheme val="minor"/>
    </font>
  </fonts>
  <fills count="47">
    <fill>
      <patternFill patternType="none"/>
    </fill>
    <fill>
      <patternFill patternType="gray125"/>
    </fill>
    <fill>
      <patternFill patternType="solid">
        <fgColor theme="3" tint="0.7999816888943144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6795556505021"/>
        <bgColor indexed="64"/>
      </patternFill>
    </fill>
    <fill>
      <patternFill patternType="solid">
        <fgColor rgb="FFD9D9D9"/>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F2F2F2"/>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rgb="FFED7D31"/>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FF6600"/>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theme="1" tint="0.34998626667073579"/>
        <bgColor indexed="64"/>
      </patternFill>
    </fill>
    <fill>
      <patternFill patternType="solid">
        <fgColor theme="0" tint="-0.24994659260841701"/>
        <bgColor indexed="64"/>
      </patternFill>
    </fill>
    <fill>
      <patternFill patternType="solid">
        <fgColor theme="5" tint="0.59999389629810485"/>
        <bgColor indexed="64"/>
      </patternFill>
    </fill>
    <fill>
      <patternFill patternType="solid">
        <fgColor rgb="FFF5F9FD"/>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rgb="FF00B050"/>
        <bgColor indexed="64"/>
      </patternFill>
    </fill>
    <fill>
      <patternFill patternType="solid">
        <fgColor rgb="FF00B0F0"/>
        <bgColor indexed="64"/>
      </patternFill>
    </fill>
    <fill>
      <patternFill patternType="solid">
        <fgColor rgb="FF203764"/>
        <bgColor indexed="64"/>
      </patternFill>
    </fill>
    <fill>
      <patternFill patternType="solid">
        <fgColor rgb="FFF8696B"/>
        <bgColor indexed="64"/>
      </patternFill>
    </fill>
    <fill>
      <patternFill patternType="solid">
        <fgColor rgb="FFDDEBF7"/>
        <bgColor indexed="64"/>
      </patternFill>
    </fill>
    <fill>
      <patternFill patternType="solid">
        <fgColor rgb="FFFCAA78"/>
        <bgColor indexed="64"/>
      </patternFill>
    </fill>
    <fill>
      <patternFill patternType="solid">
        <fgColor rgb="FFFFEB84"/>
        <bgColor indexed="64"/>
      </patternFill>
    </fill>
    <fill>
      <patternFill patternType="solid">
        <fgColor rgb="FFB1D47F"/>
        <bgColor indexed="64"/>
      </patternFill>
    </fill>
  </fills>
  <borders count="107">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
        <color auto="1"/>
      </top>
      <bottom/>
      <diagonal/>
    </border>
    <border>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thin">
        <color theme="0"/>
      </left>
      <right style="thin">
        <color theme="0"/>
      </right>
      <top style="thin">
        <color theme="0"/>
      </top>
      <bottom style="thin">
        <color theme="0"/>
      </bottom>
      <diagonal/>
    </border>
    <border>
      <left/>
      <right style="medium">
        <color auto="1"/>
      </right>
      <top style="medium">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medium">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medium">
        <color auto="1"/>
      </top>
      <bottom/>
      <diagonal/>
    </border>
    <border>
      <left style="medium">
        <color auto="1"/>
      </left>
      <right/>
      <top style="medium">
        <color auto="1"/>
      </top>
      <bottom/>
      <diagonal/>
    </border>
    <border>
      <left style="thin">
        <color auto="1"/>
      </left>
      <right style="thin">
        <color auto="1"/>
      </right>
      <top/>
      <bottom style="thin">
        <color auto="1"/>
      </bottom>
      <diagonal/>
    </border>
    <border>
      <left style="medium">
        <color theme="1"/>
      </left>
      <right style="thin">
        <color theme="0"/>
      </right>
      <top style="medium">
        <color theme="1"/>
      </top>
      <bottom style="thin">
        <color theme="0"/>
      </bottom>
      <diagonal/>
    </border>
    <border>
      <left style="thin">
        <color theme="0"/>
      </left>
      <right style="thin">
        <color theme="0"/>
      </right>
      <top style="medium">
        <color theme="1"/>
      </top>
      <bottom style="thin">
        <color theme="0"/>
      </bottom>
      <diagonal/>
    </border>
    <border>
      <left style="thin">
        <color theme="0"/>
      </left>
      <right style="medium">
        <color theme="1"/>
      </right>
      <top style="medium">
        <color theme="1"/>
      </top>
      <bottom style="thin">
        <color theme="0"/>
      </bottom>
      <diagonal/>
    </border>
    <border>
      <left style="medium">
        <color theme="1"/>
      </left>
      <right style="thin">
        <color theme="0"/>
      </right>
      <top style="thin">
        <color theme="0"/>
      </top>
      <bottom style="thin">
        <color theme="0"/>
      </bottom>
      <diagonal/>
    </border>
    <border>
      <left style="thin">
        <color theme="0"/>
      </left>
      <right style="medium">
        <color theme="1"/>
      </right>
      <top style="thin">
        <color theme="0"/>
      </top>
      <bottom style="thin">
        <color theme="0"/>
      </bottom>
      <diagonal/>
    </border>
    <border>
      <left style="medium">
        <color theme="1"/>
      </left>
      <right style="thin">
        <color theme="0"/>
      </right>
      <top style="thin">
        <color theme="0"/>
      </top>
      <bottom style="medium">
        <color theme="1"/>
      </bottom>
      <diagonal/>
    </border>
    <border>
      <left style="thin">
        <color theme="0"/>
      </left>
      <right style="thin">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thin">
        <color auto="1"/>
      </right>
      <top style="medium">
        <color theme="1"/>
      </top>
      <bottom style="medium">
        <color theme="1"/>
      </bottom>
      <diagonal/>
    </border>
    <border>
      <left style="thin">
        <color auto="1"/>
      </left>
      <right style="medium">
        <color theme="1"/>
      </right>
      <top style="medium">
        <color theme="1"/>
      </top>
      <bottom style="medium">
        <color theme="1"/>
      </bottom>
      <diagonal/>
    </border>
    <border>
      <left style="medium">
        <color theme="1"/>
      </left>
      <right style="thin">
        <color auto="1"/>
      </right>
      <top style="medium">
        <color theme="1"/>
      </top>
      <bottom/>
      <diagonal/>
    </border>
    <border>
      <left style="thin">
        <color auto="1"/>
      </left>
      <right style="thin">
        <color auto="1"/>
      </right>
      <top style="medium">
        <color theme="1"/>
      </top>
      <bottom/>
      <diagonal/>
    </border>
    <border>
      <left style="thin">
        <color auto="1"/>
      </left>
      <right style="thin">
        <color auto="1"/>
      </right>
      <top style="medium">
        <color theme="1"/>
      </top>
      <bottom style="thin">
        <color auto="1"/>
      </bottom>
      <diagonal/>
    </border>
    <border>
      <left style="thin">
        <color auto="1"/>
      </left>
      <right style="medium">
        <color theme="1"/>
      </right>
      <top style="medium">
        <color theme="1"/>
      </top>
      <bottom style="thin">
        <color auto="1"/>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auto="1"/>
      </right>
      <top style="medium">
        <color theme="1"/>
      </top>
      <bottom style="thin">
        <color auto="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auto="1"/>
      </right>
      <top style="thin">
        <color auto="1"/>
      </top>
      <bottom style="thin">
        <color auto="1"/>
      </bottom>
      <diagonal/>
    </border>
    <border>
      <left style="thin">
        <color auto="1"/>
      </left>
      <right style="thin">
        <color auto="1"/>
      </right>
      <top style="medium">
        <color theme="1"/>
      </top>
      <bottom style="medium">
        <color theme="1"/>
      </bottom>
      <diagonal/>
    </border>
    <border>
      <left style="thin">
        <color auto="1"/>
      </left>
      <right/>
      <top style="medium">
        <color theme="1"/>
      </top>
      <bottom style="medium">
        <color theme="1"/>
      </bottom>
      <diagonal/>
    </border>
    <border>
      <left/>
      <right style="thin">
        <color auto="1"/>
      </right>
      <top style="medium">
        <color theme="1"/>
      </top>
      <bottom style="thin">
        <color auto="1"/>
      </bottom>
      <diagonal/>
    </border>
    <border>
      <left style="thin">
        <color auto="1"/>
      </left>
      <right style="medium">
        <color auto="1"/>
      </right>
      <top style="medium">
        <color theme="1"/>
      </top>
      <bottom style="thin">
        <color auto="1"/>
      </bottom>
      <diagonal/>
    </border>
    <border>
      <left style="medium">
        <color auto="1"/>
      </left>
      <right style="thin">
        <color auto="1"/>
      </right>
      <top style="medium">
        <color theme="1"/>
      </top>
      <bottom style="thin">
        <color auto="1"/>
      </bottom>
      <diagonal/>
    </border>
    <border>
      <left style="medium">
        <color auto="1"/>
      </left>
      <right style="medium">
        <color theme="1"/>
      </right>
      <top style="medium">
        <color theme="1"/>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style="medium">
        <color auto="1"/>
      </left>
      <right style="thin">
        <color theme="1"/>
      </right>
      <top style="medium">
        <color auto="1"/>
      </top>
      <bottom style="medium">
        <color auto="1"/>
      </bottom>
      <diagonal/>
    </border>
    <border>
      <left style="thin">
        <color theme="1"/>
      </left>
      <right style="thin">
        <color theme="1"/>
      </right>
      <top style="medium">
        <color auto="1"/>
      </top>
      <bottom style="medium">
        <color auto="1"/>
      </bottom>
      <diagonal/>
    </border>
    <border>
      <left style="thin">
        <color theme="1"/>
      </left>
      <right style="medium">
        <color theme="1"/>
      </right>
      <top style="medium">
        <color auto="1"/>
      </top>
      <bottom style="medium">
        <color auto="1"/>
      </bottom>
      <diagonal/>
    </border>
    <border>
      <left style="thin">
        <color theme="1"/>
      </left>
      <right style="medium">
        <color auto="1"/>
      </right>
      <top style="medium">
        <color auto="1"/>
      </top>
      <bottom style="medium">
        <color auto="1"/>
      </bottom>
      <diagonal/>
    </border>
    <border>
      <left style="medium">
        <color auto="1"/>
      </left>
      <right style="thin">
        <color theme="1"/>
      </right>
      <top/>
      <bottom style="thin">
        <color theme="1"/>
      </bottom>
      <diagonal/>
    </border>
    <border>
      <left style="thin">
        <color auto="1"/>
      </left>
      <right style="medium">
        <color auto="1"/>
      </right>
      <top/>
      <bottom style="thin">
        <color auto="1"/>
      </bottom>
      <diagonal/>
    </border>
    <border>
      <left style="medium">
        <color auto="1"/>
      </left>
      <right style="thin">
        <color theme="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thin">
        <color theme="1"/>
      </left>
      <right/>
      <top style="thin">
        <color theme="1"/>
      </top>
      <bottom style="medium">
        <color auto="1"/>
      </bottom>
      <diagonal/>
    </border>
  </borders>
  <cellStyleXfs count="3">
    <xf numFmtId="0" fontId="0" fillId="0" borderId="0"/>
    <xf numFmtId="0" fontId="15" fillId="0" borderId="0"/>
    <xf numFmtId="0" fontId="15" fillId="0" borderId="0"/>
  </cellStyleXfs>
  <cellXfs count="522">
    <xf numFmtId="0" fontId="0" fillId="0" borderId="0" xfId="0"/>
    <xf numFmtId="0" fontId="16" fillId="0" borderId="0" xfId="1" applyFont="1"/>
    <xf numFmtId="0" fontId="16" fillId="0" borderId="0" xfId="2" applyFont="1" applyAlignment="1">
      <alignment horizontal="center" vertical="center"/>
    </xf>
    <xf numFmtId="0" fontId="19" fillId="0" borderId="0" xfId="0" applyFont="1"/>
    <xf numFmtId="0" fontId="0" fillId="0" borderId="1" xfId="0" applyBorder="1" applyAlignment="1">
      <alignment horizontal="center" vertical="center"/>
    </xf>
    <xf numFmtId="0" fontId="21" fillId="0" borderId="1" xfId="0" applyFont="1" applyBorder="1" applyAlignment="1">
      <alignment vertical="center" wrapText="1"/>
    </xf>
    <xf numFmtId="0" fontId="21" fillId="13" borderId="1" xfId="0" applyFont="1" applyFill="1" applyBorder="1" applyAlignment="1">
      <alignment vertical="center" wrapText="1"/>
    </xf>
    <xf numFmtId="0" fontId="4" fillId="1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0" borderId="0" xfId="0" applyFont="1" applyAlignment="1">
      <alignment horizontal="right"/>
    </xf>
    <xf numFmtId="0" fontId="16" fillId="0" borderId="0" xfId="1" applyFont="1" applyAlignment="1">
      <alignment vertical="top" wrapText="1"/>
    </xf>
    <xf numFmtId="0" fontId="14" fillId="0" borderId="0" xfId="1" applyFont="1" applyAlignment="1">
      <alignment horizontal="center"/>
    </xf>
    <xf numFmtId="0" fontId="13" fillId="0" borderId="0" xfId="2" applyFont="1" applyAlignment="1">
      <alignment horizontal="left" vertical="center" wrapText="1"/>
    </xf>
    <xf numFmtId="0" fontId="16" fillId="0" borderId="0" xfId="2" applyFont="1" applyAlignment="1">
      <alignment horizontal="left" vertical="center"/>
    </xf>
    <xf numFmtId="0" fontId="29" fillId="10" borderId="9" xfId="2" applyFont="1" applyFill="1" applyBorder="1" applyAlignment="1">
      <alignment horizontal="left" vertical="center"/>
    </xf>
    <xf numFmtId="0" fontId="13" fillId="10" borderId="10" xfId="2" applyFont="1" applyFill="1" applyBorder="1" applyAlignment="1">
      <alignment horizontal="left" vertical="center" wrapText="1"/>
    </xf>
    <xf numFmtId="0" fontId="16" fillId="0" borderId="0" xfId="2" applyFont="1" applyAlignment="1">
      <alignment horizontal="left" vertical="top" wrapText="1"/>
    </xf>
    <xf numFmtId="0" fontId="9" fillId="0" borderId="0" xfId="2" applyFont="1" applyAlignment="1">
      <alignment horizontal="left" vertical="center"/>
    </xf>
    <xf numFmtId="0" fontId="8" fillId="0" borderId="0" xfId="1" applyFont="1"/>
    <xf numFmtId="0" fontId="11" fillId="0" borderId="0" xfId="1" applyFont="1"/>
    <xf numFmtId="0" fontId="16" fillId="0" borderId="0" xfId="1" applyFont="1" applyAlignment="1">
      <alignment vertical="center" wrapText="1"/>
    </xf>
    <xf numFmtId="0" fontId="16" fillId="0" borderId="0" xfId="1" applyFont="1" applyAlignment="1">
      <alignment horizontal="right"/>
    </xf>
    <xf numFmtId="0" fontId="0" fillId="0" borderId="1" xfId="0" applyBorder="1" applyAlignment="1" applyProtection="1">
      <alignment horizontal="center" vertical="center"/>
      <protection locked="0"/>
    </xf>
    <xf numFmtId="0" fontId="0" fillId="0" borderId="19" xfId="0" applyBorder="1" applyAlignment="1" applyProtection="1">
      <alignment vertical="center" wrapText="1"/>
      <protection locked="0"/>
    </xf>
    <xf numFmtId="0" fontId="0" fillId="0" borderId="0" xfId="0" applyAlignment="1">
      <alignment vertical="center"/>
    </xf>
    <xf numFmtId="0" fontId="16" fillId="0" borderId="0" xfId="1" applyFont="1" applyAlignment="1">
      <alignment horizontal="center"/>
    </xf>
    <xf numFmtId="0" fontId="9" fillId="0" borderId="0" xfId="2" applyFont="1" applyAlignment="1">
      <alignment horizontal="center" vertical="center"/>
    </xf>
    <xf numFmtId="0" fontId="16" fillId="0" borderId="0" xfId="1" applyFont="1" applyAlignment="1">
      <alignment horizontal="center" vertical="center" wrapText="1"/>
    </xf>
    <xf numFmtId="0" fontId="15" fillId="0" borderId="0" xfId="2"/>
    <xf numFmtId="0" fontId="40" fillId="0" borderId="0" xfId="2" applyFont="1"/>
    <xf numFmtId="0" fontId="42" fillId="0" borderId="0" xfId="0" applyFont="1" applyAlignment="1">
      <alignment horizontal="left" vertical="center"/>
    </xf>
    <xf numFmtId="0" fontId="5" fillId="0" borderId="0" xfId="2" applyFont="1"/>
    <xf numFmtId="0" fontId="45" fillId="0" borderId="0" xfId="2" applyFont="1"/>
    <xf numFmtId="0" fontId="16" fillId="0" borderId="0" xfId="2" applyFont="1"/>
    <xf numFmtId="0" fontId="9" fillId="0" borderId="0" xfId="2" applyFont="1"/>
    <xf numFmtId="0" fontId="12" fillId="0" borderId="0" xfId="2" applyFont="1"/>
    <xf numFmtId="0" fontId="17" fillId="0" borderId="0" xfId="2" applyFont="1"/>
    <xf numFmtId="0" fontId="47" fillId="0" borderId="0" xfId="2" applyFont="1"/>
    <xf numFmtId="0" fontId="13" fillId="0" borderId="0" xfId="2" applyFont="1"/>
    <xf numFmtId="0" fontId="49" fillId="0" borderId="0" xfId="2" applyFont="1"/>
    <xf numFmtId="0" fontId="50" fillId="9" borderId="0" xfId="2" applyFont="1" applyFill="1" applyAlignment="1">
      <alignment vertical="center"/>
    </xf>
    <xf numFmtId="0" fontId="41" fillId="9" borderId="0" xfId="2" applyFont="1" applyFill="1"/>
    <xf numFmtId="0" fontId="20" fillId="0" borderId="0" xfId="2" applyFont="1" applyAlignment="1">
      <alignment horizontal="left" vertical="center" wrapText="1"/>
    </xf>
    <xf numFmtId="0" fontId="2" fillId="26" borderId="15" xfId="2" applyFont="1" applyFill="1" applyBorder="1" applyAlignment="1">
      <alignment horizontal="center"/>
    </xf>
    <xf numFmtId="0" fontId="2" fillId="26" borderId="16" xfId="2" applyFont="1" applyFill="1" applyBorder="1" applyAlignment="1">
      <alignment horizontal="center"/>
    </xf>
    <xf numFmtId="0" fontId="2" fillId="26" borderId="17" xfId="2" applyFont="1" applyFill="1" applyBorder="1" applyAlignment="1">
      <alignment horizontal="center"/>
    </xf>
    <xf numFmtId="0" fontId="12" fillId="27" borderId="18" xfId="2" applyFont="1" applyFill="1" applyBorder="1" applyAlignment="1">
      <alignment horizontal="center" vertical="center"/>
    </xf>
    <xf numFmtId="0" fontId="51" fillId="3" borderId="1" xfId="2" applyFont="1" applyFill="1" applyBorder="1" applyAlignment="1">
      <alignment horizontal="center" vertical="center" wrapText="1"/>
    </xf>
    <xf numFmtId="0" fontId="12" fillId="5" borderId="18" xfId="2" applyFont="1" applyFill="1" applyBorder="1" applyAlignment="1">
      <alignment horizontal="center" vertical="center"/>
    </xf>
    <xf numFmtId="0" fontId="51" fillId="0" borderId="1" xfId="2" applyFont="1" applyBorder="1" applyAlignment="1">
      <alignment horizontal="center" vertical="center" wrapText="1"/>
    </xf>
    <xf numFmtId="0" fontId="51" fillId="0" borderId="21" xfId="2" applyFont="1" applyBorder="1" applyAlignment="1">
      <alignment horizontal="center" vertical="center" wrapText="1"/>
    </xf>
    <xf numFmtId="0" fontId="11" fillId="3" borderId="1" xfId="2" applyFont="1" applyFill="1" applyBorder="1" applyAlignment="1">
      <alignment horizontal="center" vertical="center" wrapText="1"/>
    </xf>
    <xf numFmtId="0" fontId="11" fillId="0" borderId="1" xfId="2" applyFont="1" applyBorder="1" applyAlignment="1">
      <alignment horizontal="center" vertical="center" wrapText="1"/>
    </xf>
    <xf numFmtId="0" fontId="11" fillId="0" borderId="21" xfId="2" applyFont="1" applyBorder="1" applyAlignment="1">
      <alignment horizontal="center" vertical="center" wrapText="1"/>
    </xf>
    <xf numFmtId="0" fontId="53" fillId="0" borderId="0" xfId="2" applyFont="1"/>
    <xf numFmtId="0" fontId="25" fillId="24" borderId="18" xfId="2" applyFont="1" applyFill="1" applyBorder="1" applyAlignment="1">
      <alignment horizontal="center" vertical="center"/>
    </xf>
    <xf numFmtId="0" fontId="25" fillId="5" borderId="18" xfId="2" applyFont="1" applyFill="1" applyBorder="1" applyAlignment="1">
      <alignment horizontal="center" vertical="center"/>
    </xf>
    <xf numFmtId="0" fontId="25" fillId="9" borderId="20" xfId="2" applyFont="1" applyFill="1" applyBorder="1" applyAlignment="1">
      <alignment horizontal="center" vertical="center"/>
    </xf>
    <xf numFmtId="0" fontId="25" fillId="28" borderId="18" xfId="2" applyFont="1" applyFill="1" applyBorder="1" applyAlignment="1">
      <alignment horizontal="center" vertical="center"/>
    </xf>
    <xf numFmtId="0" fontId="19" fillId="0" borderId="0" xfId="2" applyFont="1"/>
    <xf numFmtId="0" fontId="54" fillId="0" borderId="0" xfId="2" applyFont="1"/>
    <xf numFmtId="0" fontId="58" fillId="0" borderId="0" xfId="2" applyFont="1"/>
    <xf numFmtId="0" fontId="16" fillId="0" borderId="0" xfId="2" applyFont="1" applyAlignment="1">
      <alignment horizontal="center"/>
    </xf>
    <xf numFmtId="0" fontId="12" fillId="14" borderId="1" xfId="2" applyFont="1" applyFill="1" applyBorder="1" applyAlignment="1" applyProtection="1">
      <alignment horizontal="center" vertical="center" wrapText="1"/>
      <protection locked="0"/>
    </xf>
    <xf numFmtId="0" fontId="11" fillId="3" borderId="7" xfId="2" applyFont="1" applyFill="1" applyBorder="1" applyAlignment="1">
      <alignment horizontal="center" vertical="center" wrapText="1"/>
    </xf>
    <xf numFmtId="0" fontId="11" fillId="0" borderId="7" xfId="2" applyFont="1" applyBorder="1" applyAlignment="1">
      <alignment horizontal="center" vertical="center" wrapText="1"/>
    </xf>
    <xf numFmtId="0" fontId="51" fillId="0" borderId="33" xfId="2" applyFont="1" applyBorder="1" applyAlignment="1">
      <alignment horizontal="center" vertical="center" wrapText="1"/>
    </xf>
    <xf numFmtId="0" fontId="2" fillId="26" borderId="26" xfId="2" applyFont="1" applyFill="1" applyBorder="1" applyAlignment="1">
      <alignment horizontal="center"/>
    </xf>
    <xf numFmtId="0" fontId="16" fillId="0" borderId="27" xfId="2" applyFont="1" applyBorder="1" applyAlignment="1">
      <alignment horizontal="center" vertical="center"/>
    </xf>
    <xf numFmtId="0" fontId="16" fillId="0" borderId="28" xfId="2" applyFont="1" applyBorder="1" applyAlignment="1">
      <alignment horizontal="center" vertical="center"/>
    </xf>
    <xf numFmtId="0" fontId="16" fillId="0" borderId="29" xfId="2" applyFont="1" applyBorder="1" applyAlignment="1">
      <alignment horizontal="center" vertical="center"/>
    </xf>
    <xf numFmtId="0" fontId="12" fillId="14" borderId="21" xfId="2" applyFont="1" applyFill="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13" borderId="18" xfId="2" applyFont="1" applyFill="1" applyBorder="1" applyAlignment="1">
      <alignment vertical="center" wrapText="1"/>
    </xf>
    <xf numFmtId="0" fontId="12" fillId="13" borderId="20" xfId="2" applyFont="1" applyFill="1" applyBorder="1" applyAlignment="1">
      <alignment vertical="center" wrapText="1"/>
    </xf>
    <xf numFmtId="0" fontId="0" fillId="0" borderId="0" xfId="0" applyAlignment="1">
      <alignment horizontal="center" vertical="center"/>
    </xf>
    <xf numFmtId="0" fontId="4" fillId="16" borderId="1" xfId="0" applyFont="1" applyFill="1" applyBorder="1" applyAlignment="1">
      <alignment horizontal="center" vertical="center" wrapText="1"/>
    </xf>
    <xf numFmtId="0" fontId="4" fillId="15" borderId="1" xfId="0" applyFont="1" applyFill="1" applyBorder="1" applyAlignment="1">
      <alignment horizontal="center" vertical="center" wrapText="1"/>
    </xf>
    <xf numFmtId="0" fontId="61" fillId="0" borderId="1" xfId="0" applyFont="1" applyBorder="1" applyAlignment="1">
      <alignment horizontal="center" vertical="center"/>
    </xf>
    <xf numFmtId="0" fontId="61" fillId="0" borderId="1" xfId="0" applyFont="1" applyBorder="1" applyAlignment="1">
      <alignment horizontal="center" vertical="center" wrapText="1"/>
    </xf>
    <xf numFmtId="49" fontId="0" fillId="0" borderId="1" xfId="0" applyNumberFormat="1" applyBorder="1" applyAlignment="1">
      <alignment horizontal="center" vertical="center"/>
    </xf>
    <xf numFmtId="0" fontId="16" fillId="0" borderId="19" xfId="2" applyFont="1" applyBorder="1" applyAlignment="1">
      <alignment horizontal="center" vertical="center"/>
    </xf>
    <xf numFmtId="0" fontId="12" fillId="7" borderId="20" xfId="2" applyFont="1" applyFill="1" applyBorder="1" applyAlignment="1">
      <alignment horizontal="center" vertical="center"/>
    </xf>
    <xf numFmtId="0" fontId="16" fillId="0" borderId="22" xfId="2" applyFont="1" applyBorder="1" applyAlignment="1">
      <alignment horizontal="center" vertical="center"/>
    </xf>
    <xf numFmtId="0" fontId="59" fillId="0" borderId="0" xfId="2" applyFont="1"/>
    <xf numFmtId="0" fontId="63" fillId="9" borderId="0" xfId="2" applyFont="1" applyFill="1" applyAlignment="1" applyProtection="1">
      <alignment horizontal="center" vertical="center"/>
      <protection locked="0"/>
    </xf>
    <xf numFmtId="0" fontId="63" fillId="9" borderId="0" xfId="2" applyFont="1" applyFill="1" applyAlignment="1" applyProtection="1">
      <alignment horizontal="center" vertical="center" wrapText="1"/>
      <protection locked="0"/>
    </xf>
    <xf numFmtId="0" fontId="15" fillId="15" borderId="35" xfId="2" applyFill="1" applyBorder="1" applyAlignment="1" applyProtection="1">
      <alignment horizontal="center" vertical="center" wrapText="1"/>
      <protection locked="0"/>
    </xf>
    <xf numFmtId="0" fontId="22" fillId="15" borderId="35" xfId="2" applyFont="1" applyFill="1" applyBorder="1" applyAlignment="1" applyProtection="1">
      <alignment horizontal="center" vertical="center" wrapText="1"/>
      <protection locked="0"/>
    </xf>
    <xf numFmtId="0" fontId="15" fillId="15" borderId="35" xfId="2" applyFill="1" applyBorder="1" applyAlignment="1" applyProtection="1">
      <alignment horizontal="left" vertical="center" wrapText="1"/>
      <protection locked="0"/>
    </xf>
    <xf numFmtId="0" fontId="15" fillId="33" borderId="35" xfId="2" applyFill="1" applyBorder="1" applyAlignment="1" applyProtection="1">
      <alignment horizontal="center" vertical="center" wrapText="1"/>
      <protection locked="0"/>
    </xf>
    <xf numFmtId="0" fontId="64" fillId="33" borderId="35" xfId="2" applyFont="1" applyFill="1" applyBorder="1" applyAlignment="1" applyProtection="1">
      <alignment horizontal="center" vertical="center" wrapText="1"/>
      <protection locked="0"/>
    </xf>
    <xf numFmtId="0" fontId="15" fillId="33" borderId="35" xfId="2" applyFill="1" applyBorder="1" applyAlignment="1" applyProtection="1">
      <alignment horizontal="left" vertical="center" wrapText="1"/>
      <protection locked="0"/>
    </xf>
    <xf numFmtId="0" fontId="37" fillId="15" borderId="35" xfId="2" applyFont="1" applyFill="1" applyBorder="1" applyAlignment="1" applyProtection="1">
      <alignment horizontal="center" vertical="center" wrapText="1"/>
      <protection locked="0"/>
    </xf>
    <xf numFmtId="0" fontId="0" fillId="0" borderId="0" xfId="0" applyAlignment="1">
      <alignment vertical="center" wrapText="1"/>
    </xf>
    <xf numFmtId="0" fontId="18" fillId="0" borderId="0" xfId="2" applyFont="1"/>
    <xf numFmtId="0" fontId="65" fillId="0" borderId="4" xfId="0" applyFont="1" applyBorder="1" applyAlignment="1" applyProtection="1">
      <alignment horizontal="center" vertical="center"/>
      <protection locked="0"/>
    </xf>
    <xf numFmtId="0" fontId="31" fillId="0" borderId="0" xfId="1" applyFont="1" applyAlignment="1">
      <alignment horizontal="left" vertical="top" wrapText="1"/>
    </xf>
    <xf numFmtId="0" fontId="0" fillId="14" borderId="0" xfId="0" applyFill="1"/>
    <xf numFmtId="0" fontId="16" fillId="14" borderId="0" xfId="2" applyFont="1" applyFill="1"/>
    <xf numFmtId="0" fontId="57" fillId="14" borderId="0" xfId="2" applyFont="1" applyFill="1"/>
    <xf numFmtId="0" fontId="55" fillId="14" borderId="0" xfId="2" applyFont="1" applyFill="1"/>
    <xf numFmtId="0" fontId="49" fillId="14" borderId="0" xfId="2" applyFont="1" applyFill="1" applyAlignment="1">
      <alignment vertical="center"/>
    </xf>
    <xf numFmtId="0" fontId="25" fillId="14" borderId="0" xfId="2" applyFont="1" applyFill="1"/>
    <xf numFmtId="0" fontId="56" fillId="14" borderId="0" xfId="2" applyFont="1" applyFill="1"/>
    <xf numFmtId="0" fontId="9" fillId="14" borderId="0" xfId="2" applyFont="1" applyFill="1" applyAlignment="1">
      <alignment horizontal="center"/>
    </xf>
    <xf numFmtId="0" fontId="9" fillId="14" borderId="0" xfId="2" applyFont="1" applyFill="1"/>
    <xf numFmtId="0" fontId="3" fillId="32" borderId="15" xfId="2" applyFont="1" applyFill="1" applyBorder="1" applyAlignment="1">
      <alignment vertical="center" wrapText="1"/>
    </xf>
    <xf numFmtId="0" fontId="60" fillId="32" borderId="17" xfId="2" applyFont="1" applyFill="1" applyBorder="1" applyAlignment="1">
      <alignment horizontal="center" vertical="center" wrapText="1"/>
    </xf>
    <xf numFmtId="0" fontId="16" fillId="14" borderId="0" xfId="2" applyFont="1" applyFill="1" applyAlignment="1">
      <alignment horizontal="center"/>
    </xf>
    <xf numFmtId="0" fontId="59" fillId="14" borderId="0" xfId="2" applyFont="1" applyFill="1"/>
    <xf numFmtId="0" fontId="12" fillId="14" borderId="19" xfId="2" applyFont="1" applyFill="1" applyBorder="1" applyAlignment="1" applyProtection="1">
      <alignment vertical="center" wrapText="1"/>
      <protection locked="0"/>
    </xf>
    <xf numFmtId="0" fontId="23" fillId="14" borderId="0" xfId="2" applyFont="1" applyFill="1"/>
    <xf numFmtId="0" fontId="12" fillId="14" borderId="22" xfId="2" applyFont="1" applyFill="1" applyBorder="1" applyAlignment="1" applyProtection="1">
      <alignment vertical="center" wrapText="1"/>
      <protection locked="0"/>
    </xf>
    <xf numFmtId="0" fontId="3" fillId="32" borderId="16" xfId="2" applyFont="1" applyFill="1" applyBorder="1" applyAlignment="1">
      <alignment horizontal="center" vertical="center" wrapText="1"/>
    </xf>
    <xf numFmtId="0" fontId="3" fillId="32" borderId="17" xfId="2" applyFont="1" applyFill="1" applyBorder="1" applyAlignment="1">
      <alignment vertical="center" wrapText="1"/>
    </xf>
    <xf numFmtId="0" fontId="13" fillId="14" borderId="0" xfId="2" applyFont="1" applyFill="1" applyAlignment="1">
      <alignment vertical="center"/>
    </xf>
    <xf numFmtId="0" fontId="23" fillId="14" borderId="0" xfId="2" applyFont="1" applyFill="1" applyAlignment="1">
      <alignment vertical="center"/>
    </xf>
    <xf numFmtId="0" fontId="43" fillId="14" borderId="1" xfId="2" applyFont="1" applyFill="1" applyBorder="1" applyAlignment="1">
      <alignment horizontal="center" vertical="center" wrapText="1"/>
    </xf>
    <xf numFmtId="0" fontId="12" fillId="13" borderId="1" xfId="2" applyFont="1" applyFill="1" applyBorder="1" applyAlignment="1">
      <alignment vertical="center" wrapText="1"/>
    </xf>
    <xf numFmtId="0" fontId="12" fillId="3" borderId="1" xfId="2" applyFont="1" applyFill="1" applyBorder="1" applyAlignment="1">
      <alignment vertical="center" wrapText="1"/>
    </xf>
    <xf numFmtId="0" fontId="16" fillId="14" borderId="0" xfId="2" applyFont="1" applyFill="1" applyAlignment="1">
      <alignment horizontal="center" vertical="center"/>
    </xf>
    <xf numFmtId="0" fontId="62" fillId="14" borderId="0" xfId="0" applyFont="1" applyFill="1" applyAlignment="1">
      <alignment vertical="center"/>
    </xf>
    <xf numFmtId="0" fontId="0" fillId="14" borderId="0" xfId="0" applyFill="1" applyAlignment="1">
      <alignment vertical="center"/>
    </xf>
    <xf numFmtId="0" fontId="17" fillId="14" borderId="0" xfId="2" applyFont="1" applyFill="1"/>
    <xf numFmtId="0" fontId="8" fillId="3" borderId="3" xfId="0" applyFont="1" applyFill="1" applyBorder="1" applyAlignment="1">
      <alignment horizontal="center" vertical="center"/>
    </xf>
    <xf numFmtId="0" fontId="3" fillId="4" borderId="34" xfId="0" applyFont="1" applyFill="1" applyBorder="1" applyAlignment="1">
      <alignment vertical="center"/>
    </xf>
    <xf numFmtId="0" fontId="3" fillId="4" borderId="30" xfId="0" applyFont="1" applyFill="1" applyBorder="1" applyAlignment="1">
      <alignment vertical="center"/>
    </xf>
    <xf numFmtId="0" fontId="3" fillId="4" borderId="23" xfId="0" applyFont="1" applyFill="1" applyBorder="1" applyAlignment="1">
      <alignment horizontal="center" vertical="center" wrapText="1"/>
    </xf>
    <xf numFmtId="0" fontId="3" fillId="4" borderId="23" xfId="0" applyFont="1" applyFill="1" applyBorder="1" applyAlignment="1">
      <alignment horizontal="center" vertical="center"/>
    </xf>
    <xf numFmtId="0" fontId="3" fillId="4" borderId="31" xfId="0" applyFont="1" applyFill="1" applyBorder="1" applyAlignment="1">
      <alignment horizontal="center" vertical="center"/>
    </xf>
    <xf numFmtId="0" fontId="4" fillId="3"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37" fillId="13" borderId="1" xfId="0" applyFont="1" applyFill="1" applyBorder="1" applyAlignment="1">
      <alignment horizontal="center" vertical="center" wrapText="1"/>
    </xf>
    <xf numFmtId="0" fontId="18" fillId="14" borderId="0" xfId="0" applyFont="1" applyFill="1" applyAlignment="1">
      <alignment horizontal="center" vertical="center"/>
    </xf>
    <xf numFmtId="0" fontId="4" fillId="12" borderId="1" xfId="0" applyFont="1" applyFill="1" applyBorder="1" applyAlignment="1">
      <alignment horizontal="center" vertical="center" wrapText="1"/>
    </xf>
    <xf numFmtId="0" fontId="37" fillId="12" borderId="1"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37" fillId="3" borderId="21" xfId="0" applyFont="1" applyFill="1" applyBorder="1" applyAlignment="1">
      <alignment horizontal="center" vertical="center" wrapText="1"/>
    </xf>
    <xf numFmtId="0" fontId="37" fillId="13" borderId="21" xfId="0" applyFont="1" applyFill="1" applyBorder="1" applyAlignment="1">
      <alignment horizontal="center" vertical="center" wrapText="1"/>
    </xf>
    <xf numFmtId="0" fontId="0" fillId="3" borderId="0" xfId="0" applyFill="1"/>
    <xf numFmtId="0" fontId="0" fillId="14" borderId="1" xfId="0" applyFill="1" applyBorder="1"/>
    <xf numFmtId="0" fontId="22" fillId="14" borderId="1" xfId="0" applyFont="1" applyFill="1" applyBorder="1" applyAlignment="1">
      <alignment horizontal="center" vertical="center"/>
    </xf>
    <xf numFmtId="0" fontId="48" fillId="3" borderId="0" xfId="0" applyFont="1" applyFill="1" applyAlignment="1">
      <alignment vertical="center"/>
    </xf>
    <xf numFmtId="0" fontId="61" fillId="0" borderId="7" xfId="0" applyFont="1" applyBorder="1" applyAlignment="1">
      <alignment horizontal="center" vertical="center"/>
    </xf>
    <xf numFmtId="0" fontId="31" fillId="0" borderId="0" xfId="1" applyFont="1" applyAlignment="1">
      <alignment horizontal="center" vertical="top" wrapText="1"/>
    </xf>
    <xf numFmtId="0" fontId="16" fillId="0" borderId="0" xfId="1" applyFont="1" applyAlignment="1">
      <alignment horizontal="center" vertical="center"/>
    </xf>
    <xf numFmtId="10" fontId="16" fillId="0" borderId="0" xfId="1" applyNumberFormat="1" applyFont="1"/>
    <xf numFmtId="0" fontId="30" fillId="14" borderId="0" xfId="2" applyFont="1" applyFill="1"/>
    <xf numFmtId="0" fontId="30" fillId="0" borderId="0" xfId="1" applyFont="1"/>
    <xf numFmtId="0" fontId="70" fillId="14" borderId="1" xfId="0" applyFont="1" applyFill="1" applyBorder="1" applyAlignment="1">
      <alignment horizontal="center" vertical="center" wrapText="1"/>
    </xf>
    <xf numFmtId="0" fontId="70" fillId="36" borderId="1" xfId="0" applyFont="1" applyFill="1" applyBorder="1" applyAlignment="1">
      <alignment horizontal="center" vertical="center" wrapText="1"/>
    </xf>
    <xf numFmtId="0" fontId="21" fillId="37" borderId="1" xfId="0" applyFont="1" applyFill="1" applyBorder="1" applyAlignment="1">
      <alignment vertical="center" wrapText="1"/>
    </xf>
    <xf numFmtId="0" fontId="17" fillId="3" borderId="15" xfId="1" applyFont="1" applyFill="1" applyBorder="1" applyAlignment="1">
      <alignment horizontal="center"/>
    </xf>
    <xf numFmtId="0" fontId="69" fillId="3" borderId="16" xfId="1" applyFont="1" applyFill="1" applyBorder="1" applyAlignment="1">
      <alignment horizontal="center"/>
    </xf>
    <xf numFmtId="0" fontId="17" fillId="18" borderId="16" xfId="1" applyFont="1" applyFill="1" applyBorder="1" applyAlignment="1">
      <alignment horizontal="center"/>
    </xf>
    <xf numFmtId="0" fontId="11" fillId="3" borderId="16" xfId="1" applyFont="1" applyFill="1" applyBorder="1" applyAlignment="1">
      <alignment horizontal="center" vertical="center"/>
    </xf>
    <xf numFmtId="0" fontId="9" fillId="0" borderId="16" xfId="1" applyFont="1" applyBorder="1" applyAlignment="1">
      <alignment horizontal="center" vertical="center"/>
    </xf>
    <xf numFmtId="0" fontId="16" fillId="0" borderId="16" xfId="1" applyFont="1" applyBorder="1" applyAlignment="1">
      <alignment horizontal="center" vertical="center"/>
    </xf>
    <xf numFmtId="0" fontId="17" fillId="18" borderId="17" xfId="1" applyFont="1" applyFill="1" applyBorder="1" applyAlignment="1">
      <alignment horizontal="center"/>
    </xf>
    <xf numFmtId="0" fontId="70" fillId="14" borderId="21" xfId="0" applyFont="1" applyFill="1" applyBorder="1" applyAlignment="1">
      <alignment horizontal="center" vertical="center" wrapText="1"/>
    </xf>
    <xf numFmtId="0" fontId="21" fillId="13" borderId="21" xfId="0" applyFont="1" applyFill="1" applyBorder="1" applyAlignment="1">
      <alignment vertical="center" wrapText="1"/>
    </xf>
    <xf numFmtId="0" fontId="3" fillId="32" borderId="15" xfId="0" applyFont="1" applyFill="1" applyBorder="1" applyAlignment="1">
      <alignment vertical="center"/>
    </xf>
    <xf numFmtId="0" fontId="3" fillId="32" borderId="16" xfId="0" applyFont="1" applyFill="1" applyBorder="1" applyAlignment="1">
      <alignment horizontal="center" vertical="center"/>
    </xf>
    <xf numFmtId="0" fontId="3" fillId="32" borderId="17" xfId="0" applyFont="1" applyFill="1" applyBorder="1" applyAlignment="1">
      <alignment horizontal="center" vertical="center"/>
    </xf>
    <xf numFmtId="0" fontId="6" fillId="14" borderId="18" xfId="0" applyFont="1" applyFill="1" applyBorder="1" applyAlignment="1">
      <alignment vertical="center" wrapText="1"/>
    </xf>
    <xf numFmtId="10" fontId="22" fillId="14" borderId="19" xfId="0" applyNumberFormat="1" applyFont="1" applyFill="1" applyBorder="1" applyAlignment="1">
      <alignment horizontal="center" vertical="center"/>
    </xf>
    <xf numFmtId="0" fontId="6" fillId="14" borderId="20" xfId="0" applyFont="1" applyFill="1" applyBorder="1" applyAlignment="1">
      <alignment vertical="center" wrapText="1"/>
    </xf>
    <xf numFmtId="0" fontId="22" fillId="14" borderId="21" xfId="0" applyFont="1" applyFill="1" applyBorder="1" applyAlignment="1">
      <alignment horizontal="center" vertical="center"/>
    </xf>
    <xf numFmtId="10" fontId="22" fillId="14" borderId="22" xfId="0" applyNumberFormat="1" applyFont="1" applyFill="1" applyBorder="1" applyAlignment="1">
      <alignment horizontal="center" vertical="center"/>
    </xf>
    <xf numFmtId="2" fontId="16" fillId="0" borderId="0" xfId="1" applyNumberFormat="1" applyFont="1" applyAlignment="1">
      <alignment horizontal="center" vertical="center"/>
    </xf>
    <xf numFmtId="0" fontId="3" fillId="32" borderId="27" xfId="0" applyFont="1" applyFill="1" applyBorder="1" applyAlignment="1">
      <alignment vertical="center"/>
    </xf>
    <xf numFmtId="10" fontId="71" fillId="0" borderId="29" xfId="1" applyNumberFormat="1" applyFont="1" applyBorder="1" applyAlignment="1">
      <alignment horizontal="center"/>
    </xf>
    <xf numFmtId="0" fontId="16" fillId="20" borderId="19" xfId="1" applyFont="1" applyFill="1" applyBorder="1" applyAlignment="1" applyProtection="1">
      <alignment vertical="center" wrapText="1"/>
      <protection locked="0"/>
    </xf>
    <xf numFmtId="0" fontId="0" fillId="3" borderId="1" xfId="0" applyFill="1" applyBorder="1" applyAlignment="1">
      <alignment horizontal="center" vertical="center"/>
    </xf>
    <xf numFmtId="0" fontId="0" fillId="12" borderId="1" xfId="0" applyFill="1" applyBorder="1" applyAlignment="1">
      <alignment horizontal="center" vertical="center"/>
    </xf>
    <xf numFmtId="0" fontId="0" fillId="3" borderId="21" xfId="0" applyFill="1" applyBorder="1" applyAlignment="1">
      <alignment horizontal="center" vertical="center"/>
    </xf>
    <xf numFmtId="0" fontId="0" fillId="14" borderId="21" xfId="0" applyFill="1" applyBorder="1"/>
    <xf numFmtId="0" fontId="60" fillId="23" borderId="17" xfId="0" applyFont="1" applyFill="1" applyBorder="1" applyAlignment="1">
      <alignment horizontal="center" vertical="center" wrapText="1"/>
    </xf>
    <xf numFmtId="10" fontId="2" fillId="14" borderId="20" xfId="0" applyNumberFormat="1" applyFont="1" applyFill="1" applyBorder="1" applyAlignment="1">
      <alignment horizontal="center" vertical="center"/>
    </xf>
    <xf numFmtId="0" fontId="24" fillId="14" borderId="0" xfId="0" applyFont="1" applyFill="1"/>
    <xf numFmtId="10" fontId="22" fillId="14" borderId="1" xfId="0" applyNumberFormat="1" applyFont="1" applyFill="1" applyBorder="1" applyAlignment="1">
      <alignment horizontal="center" vertical="center"/>
    </xf>
    <xf numFmtId="10" fontId="22" fillId="14" borderId="21" xfId="0" applyNumberFormat="1" applyFont="1" applyFill="1" applyBorder="1" applyAlignment="1">
      <alignment horizontal="center" vertical="center"/>
    </xf>
    <xf numFmtId="0" fontId="15" fillId="11" borderId="0" xfId="2" applyFill="1"/>
    <xf numFmtId="0" fontId="12" fillId="0" borderId="0" xfId="2" applyFont="1" applyAlignment="1">
      <alignment wrapText="1"/>
    </xf>
    <xf numFmtId="0" fontId="10" fillId="0" borderId="1" xfId="0" applyFont="1" applyBorder="1" applyAlignment="1" applyProtection="1">
      <alignment horizontal="center" vertical="center"/>
      <protection locked="0"/>
    </xf>
    <xf numFmtId="2" fontId="10" fillId="0" borderId="1" xfId="0" applyNumberFormat="1" applyFont="1" applyBorder="1" applyAlignment="1" applyProtection="1">
      <alignment horizontal="center" vertical="center"/>
      <protection locked="0"/>
    </xf>
    <xf numFmtId="0" fontId="16" fillId="0" borderId="1" xfId="1" applyFont="1" applyBorder="1" applyAlignment="1" applyProtection="1">
      <alignment horizontal="center" vertical="center"/>
      <protection locked="0"/>
    </xf>
    <xf numFmtId="10" fontId="16" fillId="0" borderId="1" xfId="1" applyNumberFormat="1" applyFont="1"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16" fillId="0" borderId="21" xfId="1" applyFont="1" applyBorder="1" applyAlignment="1" applyProtection="1">
      <alignment horizontal="center" vertical="center"/>
      <protection locked="0"/>
    </xf>
    <xf numFmtId="0" fontId="73" fillId="0" borderId="0" xfId="2" applyFont="1"/>
    <xf numFmtId="0" fontId="44" fillId="0" borderId="0" xfId="2" applyFont="1"/>
    <xf numFmtId="10" fontId="74" fillId="14" borderId="32" xfId="0" applyNumberFormat="1" applyFont="1" applyFill="1" applyBorder="1" applyAlignment="1">
      <alignment horizontal="center" vertical="center"/>
    </xf>
    <xf numFmtId="0" fontId="59" fillId="14" borderId="0" xfId="2" applyFont="1" applyFill="1" applyAlignment="1">
      <alignment vertical="center"/>
    </xf>
    <xf numFmtId="0" fontId="78" fillId="40" borderId="3" xfId="0" applyFont="1" applyFill="1" applyBorder="1" applyAlignment="1">
      <alignment vertical="center"/>
    </xf>
    <xf numFmtId="0" fontId="79" fillId="40" borderId="4" xfId="0" applyFont="1" applyFill="1" applyBorder="1" applyAlignment="1">
      <alignment vertical="center"/>
    </xf>
    <xf numFmtId="0" fontId="78" fillId="41" borderId="5" xfId="0" applyFont="1" applyFill="1" applyBorder="1" applyAlignment="1">
      <alignment horizontal="center" vertical="center"/>
    </xf>
    <xf numFmtId="0" fontId="78" fillId="41" borderId="6" xfId="0" applyFont="1" applyFill="1" applyBorder="1" applyAlignment="1">
      <alignment horizontal="center" vertical="center"/>
    </xf>
    <xf numFmtId="0" fontId="80" fillId="42" borderId="5" xfId="0" applyFont="1" applyFill="1" applyBorder="1" applyAlignment="1">
      <alignment horizontal="center" vertical="center" wrapText="1"/>
    </xf>
    <xf numFmtId="0" fontId="81" fillId="43" borderId="6" xfId="0" applyFont="1" applyFill="1" applyBorder="1" applyAlignment="1">
      <alignment horizontal="center" vertical="center"/>
    </xf>
    <xf numFmtId="0" fontId="80" fillId="44" borderId="5" xfId="0" applyFont="1" applyFill="1" applyBorder="1" applyAlignment="1">
      <alignment horizontal="center" vertical="center" wrapText="1"/>
    </xf>
    <xf numFmtId="0" fontId="80" fillId="45" borderId="5" xfId="0" applyFont="1" applyFill="1" applyBorder="1" applyAlignment="1">
      <alignment horizontal="center" vertical="center" wrapText="1"/>
    </xf>
    <xf numFmtId="0" fontId="80" fillId="46" borderId="5" xfId="0" applyFont="1" applyFill="1" applyBorder="1" applyAlignment="1">
      <alignment horizontal="center" vertical="center" wrapText="1"/>
    </xf>
    <xf numFmtId="0" fontId="82" fillId="0" borderId="5" xfId="0" applyFont="1" applyBorder="1"/>
    <xf numFmtId="0" fontId="0" fillId="13" borderId="0" xfId="0" applyFill="1"/>
    <xf numFmtId="0" fontId="0" fillId="11" borderId="0" xfId="0" applyFill="1"/>
    <xf numFmtId="0" fontId="0" fillId="19" borderId="0" xfId="0" applyFill="1"/>
    <xf numFmtId="0" fontId="87" fillId="0" borderId="0" xfId="0" applyFont="1" applyAlignment="1">
      <alignment horizontal="left" vertical="center"/>
    </xf>
    <xf numFmtId="0" fontId="3" fillId="39" borderId="15" xfId="0" applyFont="1" applyFill="1" applyBorder="1" applyAlignment="1">
      <alignment horizontal="center" vertical="center" wrapText="1"/>
    </xf>
    <xf numFmtId="10" fontId="0" fillId="14" borderId="0" xfId="0" applyNumberFormat="1" applyFill="1"/>
    <xf numFmtId="0" fontId="50" fillId="39" borderId="2" xfId="0" applyFont="1" applyFill="1" applyBorder="1" applyAlignment="1">
      <alignment horizontal="center" vertical="center" wrapText="1"/>
    </xf>
    <xf numFmtId="10" fontId="61" fillId="14" borderId="22" xfId="0" applyNumberFormat="1" applyFont="1" applyFill="1" applyBorder="1" applyAlignment="1">
      <alignment horizontal="center" vertical="center"/>
    </xf>
    <xf numFmtId="0" fontId="17" fillId="18" borderId="39" xfId="1" applyFont="1" applyFill="1" applyBorder="1" applyAlignment="1">
      <alignment horizontal="center"/>
    </xf>
    <xf numFmtId="0" fontId="21" fillId="31" borderId="7" xfId="0" applyFont="1" applyFill="1" applyBorder="1" applyAlignment="1">
      <alignment horizontal="center" vertical="center" wrapText="1"/>
    </xf>
    <xf numFmtId="0" fontId="21" fillId="34" borderId="7" xfId="0" applyFont="1" applyFill="1" applyBorder="1" applyAlignment="1">
      <alignment horizontal="center" vertical="center" wrapText="1"/>
    </xf>
    <xf numFmtId="0" fontId="21" fillId="31" borderId="33" xfId="0" applyFont="1" applyFill="1" applyBorder="1" applyAlignment="1">
      <alignment horizontal="center" vertical="center" wrapText="1"/>
    </xf>
    <xf numFmtId="0" fontId="17" fillId="18" borderId="25" xfId="1" applyFont="1" applyFill="1" applyBorder="1" applyAlignment="1">
      <alignment horizontal="center"/>
    </xf>
    <xf numFmtId="0" fontId="10" fillId="14" borderId="8" xfId="0" applyFont="1" applyFill="1" applyBorder="1" applyAlignment="1" applyProtection="1">
      <alignment horizontal="center" vertical="center"/>
      <protection locked="0"/>
    </xf>
    <xf numFmtId="0" fontId="10" fillId="14" borderId="40" xfId="0" applyFont="1" applyFill="1" applyBorder="1" applyAlignment="1" applyProtection="1">
      <alignment horizontal="center" vertical="center"/>
      <protection locked="0"/>
    </xf>
    <xf numFmtId="0" fontId="17" fillId="18" borderId="27" xfId="1" applyFont="1" applyFill="1" applyBorder="1" applyAlignment="1">
      <alignment horizontal="center"/>
    </xf>
    <xf numFmtId="0" fontId="10" fillId="38" borderId="28" xfId="0" applyFont="1" applyFill="1" applyBorder="1" applyAlignment="1" applyProtection="1">
      <alignment horizontal="center" vertical="center"/>
      <protection locked="0"/>
    </xf>
    <xf numFmtId="0" fontId="10" fillId="14" borderId="28" xfId="0" applyFont="1" applyFill="1" applyBorder="1" applyAlignment="1" applyProtection="1">
      <alignment horizontal="center" vertical="center"/>
      <protection locked="0"/>
    </xf>
    <xf numFmtId="0" fontId="10" fillId="14" borderId="29" xfId="0" applyFont="1" applyFill="1" applyBorder="1" applyAlignment="1" applyProtection="1">
      <alignment horizontal="center" vertical="center"/>
      <protection locked="0"/>
    </xf>
    <xf numFmtId="0" fontId="17" fillId="13" borderId="0" xfId="2" applyFont="1" applyFill="1" applyAlignment="1">
      <alignment horizontal="center" vertical="center"/>
    </xf>
    <xf numFmtId="0" fontId="12" fillId="14" borderId="42" xfId="2" applyFont="1" applyFill="1" applyBorder="1" applyAlignment="1" applyProtection="1">
      <alignment vertical="center" wrapText="1"/>
      <protection locked="0"/>
    </xf>
    <xf numFmtId="0" fontId="12" fillId="3" borderId="3" xfId="2" applyFont="1" applyFill="1" applyBorder="1" applyAlignment="1" applyProtection="1">
      <alignment horizontal="center" vertical="center" wrapText="1"/>
      <protection locked="0"/>
    </xf>
    <xf numFmtId="0" fontId="12" fillId="14" borderId="44" xfId="2" applyFont="1" applyFill="1" applyBorder="1" applyAlignment="1" applyProtection="1">
      <alignment vertical="center" wrapText="1"/>
      <protection locked="0"/>
    </xf>
    <xf numFmtId="0" fontId="3" fillId="32" borderId="45" xfId="2" applyFont="1" applyFill="1" applyBorder="1" applyAlignment="1">
      <alignment horizontal="center" vertical="center" wrapText="1"/>
    </xf>
    <xf numFmtId="0" fontId="59" fillId="0" borderId="0" xfId="1" applyFont="1"/>
    <xf numFmtId="0" fontId="32" fillId="20" borderId="1" xfId="2" applyFont="1" applyFill="1" applyBorder="1" applyAlignment="1">
      <alignment horizontal="center" vertical="center"/>
    </xf>
    <xf numFmtId="0" fontId="76" fillId="20" borderId="1" xfId="1" applyFont="1" applyFill="1" applyBorder="1" applyAlignment="1">
      <alignment horizontal="center" vertical="center"/>
    </xf>
    <xf numFmtId="0" fontId="36" fillId="20" borderId="1" xfId="1" applyFont="1" applyFill="1" applyBorder="1" applyAlignment="1">
      <alignment horizontal="center" vertical="center"/>
    </xf>
    <xf numFmtId="0" fontId="33" fillId="20" borderId="1" xfId="1" applyFont="1" applyFill="1" applyBorder="1" applyAlignment="1">
      <alignment horizontal="center" vertical="center"/>
    </xf>
    <xf numFmtId="0" fontId="34" fillId="20" borderId="1" xfId="1" applyFont="1" applyFill="1" applyBorder="1" applyAlignment="1">
      <alignment horizontal="center" vertical="center"/>
    </xf>
    <xf numFmtId="0" fontId="17" fillId="3" borderId="0" xfId="2" applyFont="1" applyFill="1" applyAlignment="1">
      <alignment horizontal="center" vertical="center"/>
    </xf>
    <xf numFmtId="0" fontId="17" fillId="14" borderId="1" xfId="2" applyFont="1" applyFill="1" applyBorder="1" applyAlignment="1">
      <alignment vertical="center" wrapText="1"/>
    </xf>
    <xf numFmtId="0" fontId="17" fillId="0" borderId="1" xfId="2" applyFont="1" applyBorder="1" applyAlignment="1">
      <alignment horizontal="center" vertical="center"/>
    </xf>
    <xf numFmtId="0" fontId="17" fillId="0" borderId="47" xfId="2" applyFont="1" applyBorder="1" applyAlignment="1">
      <alignment horizontal="center" vertical="center"/>
    </xf>
    <xf numFmtId="0" fontId="17" fillId="19" borderId="1" xfId="2" applyFont="1" applyFill="1" applyBorder="1" applyAlignment="1">
      <alignment horizontal="center" vertical="center"/>
    </xf>
    <xf numFmtId="0" fontId="17" fillId="21" borderId="1" xfId="2" applyFont="1" applyFill="1" applyBorder="1" applyAlignment="1">
      <alignment horizontal="center" vertical="center"/>
    </xf>
    <xf numFmtId="0" fontId="17" fillId="14" borderId="1" xfId="2" applyFont="1" applyFill="1" applyBorder="1" applyAlignment="1">
      <alignment horizontal="left" vertical="center" wrapText="1"/>
    </xf>
    <xf numFmtId="0" fontId="2" fillId="14" borderId="0" xfId="0" applyFont="1" applyFill="1"/>
    <xf numFmtId="0" fontId="90" fillId="14" borderId="0" xfId="2" applyFont="1" applyFill="1"/>
    <xf numFmtId="2" fontId="24" fillId="14" borderId="0" xfId="0" applyNumberFormat="1" applyFont="1" applyFill="1"/>
    <xf numFmtId="0" fontId="13" fillId="13" borderId="43" xfId="2" applyFont="1" applyFill="1" applyBorder="1" applyAlignment="1">
      <alignment vertical="center" wrapText="1"/>
    </xf>
    <xf numFmtId="0" fontId="13" fillId="13" borderId="41" xfId="2" applyFont="1" applyFill="1" applyBorder="1" applyAlignment="1">
      <alignment vertical="center" wrapText="1"/>
    </xf>
    <xf numFmtId="10" fontId="35" fillId="14" borderId="32" xfId="0" applyNumberFormat="1" applyFont="1" applyFill="1" applyBorder="1" applyAlignment="1">
      <alignment horizontal="center" vertical="center"/>
    </xf>
    <xf numFmtId="0" fontId="7" fillId="22" borderId="15" xfId="2" applyFont="1" applyFill="1" applyBorder="1" applyAlignment="1">
      <alignment horizontal="center" vertical="center"/>
    </xf>
    <xf numFmtId="0" fontId="7" fillId="6" borderId="18" xfId="2" applyFont="1" applyFill="1" applyBorder="1" applyAlignment="1">
      <alignment horizontal="center" vertical="center"/>
    </xf>
    <xf numFmtId="0" fontId="7" fillId="5" borderId="18" xfId="2" applyFont="1" applyFill="1" applyBorder="1" applyAlignment="1">
      <alignment horizontal="center" vertical="center"/>
    </xf>
    <xf numFmtId="0" fontId="7" fillId="25" borderId="18" xfId="2" applyFont="1" applyFill="1" applyBorder="1" applyAlignment="1">
      <alignment horizontal="center" vertical="center"/>
    </xf>
    <xf numFmtId="0" fontId="7" fillId="8" borderId="20" xfId="2" applyFont="1" applyFill="1" applyBorder="1" applyAlignment="1">
      <alignment horizontal="center" vertical="center"/>
    </xf>
    <xf numFmtId="0" fontId="15" fillId="0" borderId="35" xfId="2" applyBorder="1"/>
    <xf numFmtId="0" fontId="78" fillId="40" borderId="48" xfId="0" applyFont="1" applyFill="1" applyBorder="1" applyAlignment="1">
      <alignment vertical="center"/>
    </xf>
    <xf numFmtId="0" fontId="78" fillId="41" borderId="51" xfId="0" applyFont="1" applyFill="1" applyBorder="1" applyAlignment="1">
      <alignment horizontal="center" vertical="center"/>
    </xf>
    <xf numFmtId="0" fontId="83" fillId="42" borderId="51" xfId="0" applyFont="1" applyFill="1" applyBorder="1" applyAlignment="1">
      <alignment horizontal="center" vertical="center" wrapText="1"/>
    </xf>
    <xf numFmtId="0" fontId="83" fillId="44" borderId="51" xfId="0" applyFont="1" applyFill="1" applyBorder="1" applyAlignment="1">
      <alignment horizontal="center" vertical="center" wrapText="1"/>
    </xf>
    <xf numFmtId="0" fontId="83" fillId="45" borderId="51" xfId="0" applyFont="1" applyFill="1" applyBorder="1" applyAlignment="1">
      <alignment horizontal="center" vertical="center" wrapText="1"/>
    </xf>
    <xf numFmtId="0" fontId="83" fillId="46" borderId="53" xfId="0" applyFont="1" applyFill="1" applyBorder="1" applyAlignment="1">
      <alignment horizontal="center" vertical="center" wrapText="1"/>
    </xf>
    <xf numFmtId="0" fontId="78" fillId="40" borderId="57" xfId="0" applyFont="1" applyFill="1" applyBorder="1" applyAlignment="1">
      <alignment vertical="center"/>
    </xf>
    <xf numFmtId="0" fontId="78" fillId="41" borderId="60" xfId="0" applyFont="1" applyFill="1" applyBorder="1" applyAlignment="1">
      <alignment horizontal="center" vertical="center"/>
    </xf>
    <xf numFmtId="0" fontId="83" fillId="42" borderId="60" xfId="0" applyFont="1" applyFill="1" applyBorder="1" applyAlignment="1">
      <alignment horizontal="center" vertical="center" wrapText="1"/>
    </xf>
    <xf numFmtId="0" fontId="83" fillId="44" borderId="60" xfId="0" applyFont="1" applyFill="1" applyBorder="1" applyAlignment="1">
      <alignment horizontal="center" vertical="center" wrapText="1"/>
    </xf>
    <xf numFmtId="0" fontId="83" fillId="45" borderId="60" xfId="0" applyFont="1" applyFill="1" applyBorder="1" applyAlignment="1">
      <alignment horizontal="center" vertical="center" wrapText="1"/>
    </xf>
    <xf numFmtId="0" fontId="83" fillId="46" borderId="62" xfId="0" applyFont="1" applyFill="1" applyBorder="1" applyAlignment="1">
      <alignment horizontal="center" vertical="center" wrapText="1"/>
    </xf>
    <xf numFmtId="0" fontId="3" fillId="11" borderId="11" xfId="2" applyFont="1" applyFill="1" applyBorder="1" applyAlignment="1">
      <alignment vertical="center" wrapText="1"/>
    </xf>
    <xf numFmtId="0" fontId="17" fillId="13" borderId="65" xfId="2" applyFont="1" applyFill="1" applyBorder="1" applyAlignment="1">
      <alignment horizontal="center" vertical="center"/>
    </xf>
    <xf numFmtId="0" fontId="12" fillId="14" borderId="19" xfId="2" applyFont="1" applyFill="1" applyBorder="1" applyAlignment="1" applyProtection="1">
      <alignment horizontal="center" vertical="center"/>
      <protection locked="0"/>
    </xf>
    <xf numFmtId="0" fontId="12" fillId="14" borderId="22" xfId="2" applyFont="1" applyFill="1" applyBorder="1" applyAlignment="1" applyProtection="1">
      <alignment horizontal="center" vertical="center"/>
      <protection locked="0"/>
    </xf>
    <xf numFmtId="0" fontId="17" fillId="3" borderId="75" xfId="2" applyFont="1" applyFill="1" applyBorder="1" applyAlignment="1">
      <alignment horizontal="center" vertical="center"/>
    </xf>
    <xf numFmtId="0" fontId="0" fillId="3" borderId="77" xfId="0" applyFill="1" applyBorder="1"/>
    <xf numFmtId="0" fontId="0" fillId="3" borderId="78" xfId="0" applyFill="1" applyBorder="1"/>
    <xf numFmtId="0" fontId="0" fillId="3" borderId="75" xfId="0" applyFill="1" applyBorder="1"/>
    <xf numFmtId="0" fontId="3" fillId="32" borderId="79" xfId="2" applyFont="1" applyFill="1" applyBorder="1" applyAlignment="1">
      <alignment horizontal="center" vertical="center" wrapText="1"/>
    </xf>
    <xf numFmtId="0" fontId="3" fillId="32" borderId="86" xfId="2" applyFont="1" applyFill="1" applyBorder="1" applyAlignment="1">
      <alignment horizontal="center" vertical="center" wrapText="1"/>
    </xf>
    <xf numFmtId="0" fontId="50" fillId="32" borderId="72" xfId="2" applyFont="1" applyFill="1" applyBorder="1" applyAlignment="1">
      <alignment horizontal="center" vertical="center" wrapText="1"/>
    </xf>
    <xf numFmtId="0" fontId="3" fillId="32" borderId="87" xfId="2" applyFont="1" applyFill="1" applyBorder="1" applyAlignment="1">
      <alignment vertical="center" wrapText="1"/>
    </xf>
    <xf numFmtId="0" fontId="3" fillId="32" borderId="88" xfId="2" applyFont="1" applyFill="1" applyBorder="1" applyAlignment="1">
      <alignment vertical="center" wrapText="1"/>
    </xf>
    <xf numFmtId="0" fontId="3" fillId="32" borderId="89" xfId="2" applyFont="1" applyFill="1" applyBorder="1" applyAlignment="1">
      <alignment horizontal="center" vertical="center" wrapText="1"/>
    </xf>
    <xf numFmtId="0" fontId="13" fillId="13" borderId="83" xfId="2" applyFont="1" applyFill="1" applyBorder="1" applyAlignment="1">
      <alignment horizontal="center" vertical="center" wrapText="1"/>
    </xf>
    <xf numFmtId="0" fontId="12" fillId="14" borderId="90" xfId="2" applyFont="1" applyFill="1" applyBorder="1" applyAlignment="1">
      <alignment horizontal="center" vertical="center" wrapText="1"/>
    </xf>
    <xf numFmtId="0" fontId="13" fillId="13" borderId="91" xfId="2" applyFont="1" applyFill="1" applyBorder="1" applyAlignment="1">
      <alignment horizontal="center" vertical="center" wrapText="1"/>
    </xf>
    <xf numFmtId="0" fontId="43" fillId="14" borderId="92" xfId="2" applyFont="1" applyFill="1" applyBorder="1" applyAlignment="1">
      <alignment horizontal="center" vertical="center" wrapText="1"/>
    </xf>
    <xf numFmtId="0" fontId="12" fillId="14" borderId="92" xfId="2" applyFont="1" applyFill="1" applyBorder="1" applyAlignment="1" applyProtection="1">
      <alignment horizontal="center" vertical="center" wrapText="1"/>
      <protection locked="0"/>
    </xf>
    <xf numFmtId="0" fontId="12" fillId="13" borderId="92" xfId="2" applyFont="1" applyFill="1" applyBorder="1" applyAlignment="1">
      <alignment vertical="center" wrapText="1"/>
    </xf>
    <xf numFmtId="0" fontId="12" fillId="3" borderId="92" xfId="2" applyFont="1" applyFill="1" applyBorder="1" applyAlignment="1">
      <alignment vertical="center" wrapText="1"/>
    </xf>
    <xf numFmtId="0" fontId="12" fillId="14" borderId="93" xfId="2" applyFont="1" applyFill="1" applyBorder="1" applyAlignment="1">
      <alignment horizontal="center" vertical="center" wrapText="1"/>
    </xf>
    <xf numFmtId="0" fontId="2" fillId="13" borderId="1" xfId="0" applyFont="1" applyFill="1" applyBorder="1" applyAlignment="1">
      <alignment horizontal="left" vertical="center" wrapText="1"/>
    </xf>
    <xf numFmtId="0" fontId="2" fillId="13" borderId="21" xfId="0" applyFont="1" applyFill="1" applyBorder="1" applyAlignment="1">
      <alignment horizontal="left" vertical="center" wrapText="1"/>
    </xf>
    <xf numFmtId="0" fontId="3" fillId="32" borderId="79" xfId="0" applyFont="1" applyFill="1" applyBorder="1" applyAlignment="1">
      <alignment vertical="center"/>
    </xf>
    <xf numFmtId="0" fontId="3" fillId="32" borderId="72" xfId="0" applyFont="1" applyFill="1" applyBorder="1" applyAlignment="1">
      <alignment horizontal="center" vertical="center"/>
    </xf>
    <xf numFmtId="0" fontId="3" fillId="32" borderId="73" xfId="0" applyFont="1" applyFill="1" applyBorder="1" applyAlignment="1">
      <alignment horizontal="center" vertical="center"/>
    </xf>
    <xf numFmtId="0" fontId="6" fillId="14" borderId="83" xfId="0" applyFont="1" applyFill="1" applyBorder="1" applyAlignment="1">
      <alignment vertical="center" wrapText="1"/>
    </xf>
    <xf numFmtId="0" fontId="22" fillId="14" borderId="90" xfId="0" applyFont="1" applyFill="1" applyBorder="1" applyAlignment="1">
      <alignment horizontal="center" vertical="center"/>
    </xf>
    <xf numFmtId="0" fontId="6" fillId="14" borderId="91" xfId="0" applyFont="1" applyFill="1" applyBorder="1" applyAlignment="1">
      <alignment vertical="center" wrapText="1"/>
    </xf>
    <xf numFmtId="0" fontId="0" fillId="14" borderId="92" xfId="0" applyFill="1" applyBorder="1"/>
    <xf numFmtId="0" fontId="22" fillId="14" borderId="93" xfId="0" applyFont="1" applyFill="1" applyBorder="1" applyAlignment="1">
      <alignment horizontal="center" vertical="center"/>
    </xf>
    <xf numFmtId="0" fontId="22" fillId="0" borderId="56" xfId="0" applyFont="1" applyBorder="1" applyAlignment="1">
      <alignment vertical="center" wrapText="1"/>
    </xf>
    <xf numFmtId="0" fontId="0" fillId="0" borderId="56" xfId="0" applyBorder="1" applyAlignment="1">
      <alignment horizontal="center" vertical="center" wrapText="1"/>
    </xf>
    <xf numFmtId="0" fontId="0" fillId="35" borderId="56" xfId="0" applyFill="1" applyBorder="1" applyAlignment="1">
      <alignment horizontal="center" vertical="center" wrapText="1"/>
    </xf>
    <xf numFmtId="0" fontId="4" fillId="0" borderId="56" xfId="0" applyFont="1" applyBorder="1" applyAlignment="1">
      <alignment horizontal="center" vertical="center"/>
    </xf>
    <xf numFmtId="0" fontId="2" fillId="20" borderId="57" xfId="0" applyFont="1" applyFill="1" applyBorder="1"/>
    <xf numFmtId="0" fontId="2" fillId="20" borderId="58" xfId="0" applyFont="1" applyFill="1" applyBorder="1"/>
    <xf numFmtId="0" fontId="2" fillId="20" borderId="58" xfId="0" applyFont="1" applyFill="1" applyBorder="1" applyAlignment="1">
      <alignment horizontal="center" vertical="center"/>
    </xf>
    <xf numFmtId="0" fontId="0" fillId="0" borderId="58" xfId="0" applyBorder="1"/>
    <xf numFmtId="0" fontId="2" fillId="20" borderId="58" xfId="0" applyFont="1" applyFill="1" applyBorder="1" applyAlignment="1">
      <alignment horizontal="center" vertical="center" wrapText="1"/>
    </xf>
    <xf numFmtId="0" fontId="2" fillId="20" borderId="59" xfId="0" applyFont="1" applyFill="1" applyBorder="1" applyAlignment="1">
      <alignment horizontal="center" vertical="center" wrapText="1"/>
    </xf>
    <xf numFmtId="0" fontId="0" fillId="0" borderId="60" xfId="0" applyBorder="1" applyAlignment="1">
      <alignment vertical="center" wrapText="1"/>
    </xf>
    <xf numFmtId="0" fontId="4" fillId="0" borderId="61" xfId="0" applyFont="1" applyBorder="1" applyAlignment="1">
      <alignment horizontal="center" vertical="center"/>
    </xf>
    <xf numFmtId="0" fontId="0" fillId="0" borderId="62" xfId="0" applyBorder="1" applyAlignment="1">
      <alignment vertical="center" wrapText="1"/>
    </xf>
    <xf numFmtId="0" fontId="22" fillId="0" borderId="63" xfId="0" applyFont="1" applyBorder="1" applyAlignment="1">
      <alignment vertical="center" wrapText="1"/>
    </xf>
    <xf numFmtId="0" fontId="0" fillId="0" borderId="63" xfId="0" applyBorder="1" applyAlignment="1">
      <alignment horizontal="center" vertical="center" wrapText="1"/>
    </xf>
    <xf numFmtId="0" fontId="0" fillId="35" borderId="63" xfId="0" applyFill="1" applyBorder="1" applyAlignment="1">
      <alignment horizontal="center" vertical="center" wrapText="1"/>
    </xf>
    <xf numFmtId="0" fontId="4" fillId="0" borderId="64" xfId="0" applyFont="1" applyBorder="1" applyAlignment="1">
      <alignment horizontal="center" vertical="center"/>
    </xf>
    <xf numFmtId="0" fontId="39" fillId="0" borderId="56" xfId="2" applyFont="1" applyBorder="1" applyAlignment="1" applyProtection="1">
      <alignment horizontal="center" vertical="center" wrapText="1"/>
      <protection locked="0"/>
    </xf>
    <xf numFmtId="0" fontId="38" fillId="0" borderId="56" xfId="2" applyFont="1" applyBorder="1" applyAlignment="1" applyProtection="1">
      <alignment horizontal="center" vertical="center" wrapText="1"/>
      <protection locked="0"/>
    </xf>
    <xf numFmtId="0" fontId="3" fillId="11" borderId="57" xfId="2" applyFont="1" applyFill="1" applyBorder="1" applyAlignment="1">
      <alignment horizontal="center" vertical="center" wrapText="1"/>
    </xf>
    <xf numFmtId="0" fontId="3" fillId="11" borderId="58" xfId="2" applyFont="1" applyFill="1" applyBorder="1" applyAlignment="1">
      <alignment horizontal="center" vertical="center" wrapText="1"/>
    </xf>
    <xf numFmtId="0" fontId="12" fillId="20" borderId="60" xfId="1" applyFont="1" applyFill="1" applyBorder="1" applyAlignment="1">
      <alignment horizontal="left" vertical="center" wrapText="1" indent="1"/>
    </xf>
    <xf numFmtId="0" fontId="12" fillId="20" borderId="62" xfId="1" applyFont="1" applyFill="1" applyBorder="1" applyAlignment="1">
      <alignment horizontal="left" vertical="center" wrapText="1" indent="1"/>
    </xf>
    <xf numFmtId="0" fontId="39" fillId="0" borderId="63" xfId="2" applyFont="1" applyBorder="1" applyAlignment="1" applyProtection="1">
      <alignment horizontal="center" vertical="center" wrapText="1"/>
      <protection locked="0"/>
    </xf>
    <xf numFmtId="0" fontId="38" fillId="0" borderId="63" xfId="2" applyFont="1" applyBorder="1" applyAlignment="1" applyProtection="1">
      <alignment horizontal="center" vertical="center" wrapText="1"/>
      <protection locked="0"/>
    </xf>
    <xf numFmtId="2" fontId="0" fillId="0" borderId="56" xfId="0" applyNumberFormat="1" applyBorder="1" applyAlignment="1">
      <alignment horizontal="center" vertical="center" wrapText="1"/>
    </xf>
    <xf numFmtId="0" fontId="2" fillId="0" borderId="56" xfId="0" applyFont="1" applyBorder="1" applyAlignment="1">
      <alignment horizontal="center" vertical="center"/>
    </xf>
    <xf numFmtId="0" fontId="35" fillId="0" borderId="56" xfId="0" applyFont="1" applyBorder="1" applyAlignment="1">
      <alignment horizontal="center" vertical="center"/>
    </xf>
    <xf numFmtId="0" fontId="72" fillId="20" borderId="58" xfId="0" applyFont="1" applyFill="1" applyBorder="1" applyAlignment="1">
      <alignment horizontal="center" vertical="center" wrapText="1"/>
    </xf>
    <xf numFmtId="0" fontId="2" fillId="40" borderId="58" xfId="0" applyFont="1" applyFill="1" applyBorder="1" applyAlignment="1">
      <alignment horizontal="center" vertical="center" wrapText="1"/>
    </xf>
    <xf numFmtId="0" fontId="3" fillId="39" borderId="59" xfId="0" applyFont="1" applyFill="1" applyBorder="1" applyAlignment="1">
      <alignment horizontal="center" vertical="center" wrapText="1"/>
    </xf>
    <xf numFmtId="0" fontId="35" fillId="0" borderId="61" xfId="0" applyFont="1" applyBorder="1" applyAlignment="1">
      <alignment horizontal="center" vertical="center"/>
    </xf>
    <xf numFmtId="0" fontId="4" fillId="0" borderId="63" xfId="0" applyFont="1" applyBorder="1" applyAlignment="1">
      <alignment horizontal="center" vertical="center"/>
    </xf>
    <xf numFmtId="2" fontId="0" fillId="0" borderId="63" xfId="0" applyNumberFormat="1" applyBorder="1" applyAlignment="1">
      <alignment horizontal="center" vertical="center" wrapText="1"/>
    </xf>
    <xf numFmtId="0" fontId="2" fillId="0" borderId="63" xfId="0" applyFont="1" applyBorder="1" applyAlignment="1">
      <alignment horizontal="center" vertical="center"/>
    </xf>
    <xf numFmtId="0" fontId="35" fillId="0" borderId="64" xfId="0" applyFont="1" applyBorder="1" applyAlignment="1">
      <alignment horizontal="center" vertical="center"/>
    </xf>
    <xf numFmtId="0" fontId="29" fillId="13" borderId="46" xfId="2" applyFont="1" applyFill="1" applyBorder="1" applyAlignment="1">
      <alignment vertical="center"/>
    </xf>
    <xf numFmtId="0" fontId="0" fillId="13" borderId="23" xfId="0" applyFill="1" applyBorder="1"/>
    <xf numFmtId="0" fontId="24" fillId="0" borderId="0" xfId="0" applyFont="1"/>
    <xf numFmtId="0" fontId="14" fillId="0" borderId="0" xfId="2" applyFont="1"/>
    <xf numFmtId="0" fontId="8" fillId="13" borderId="65" xfId="2" applyFont="1" applyFill="1" applyBorder="1" applyAlignment="1">
      <alignment horizontal="center" vertical="center"/>
    </xf>
    <xf numFmtId="0" fontId="63" fillId="32" borderId="15" xfId="2" applyFont="1" applyFill="1" applyBorder="1" applyAlignment="1">
      <alignment vertical="center" wrapText="1"/>
    </xf>
    <xf numFmtId="0" fontId="14" fillId="14" borderId="0" xfId="2" applyFont="1" applyFill="1"/>
    <xf numFmtId="0" fontId="14" fillId="14" borderId="0" xfId="2" applyFont="1" applyFill="1" applyAlignment="1">
      <alignment vertical="center"/>
    </xf>
    <xf numFmtId="0" fontId="91" fillId="32" borderId="15" xfId="2" applyFont="1" applyFill="1" applyBorder="1" applyAlignment="1">
      <alignment vertical="center" wrapText="1"/>
    </xf>
    <xf numFmtId="0" fontId="49" fillId="14" borderId="0" xfId="2" applyFont="1" applyFill="1" applyAlignment="1">
      <alignment horizontal="left" vertical="center"/>
    </xf>
    <xf numFmtId="0" fontId="9" fillId="14" borderId="1" xfId="2" applyFont="1" applyFill="1" applyBorder="1" applyAlignment="1" applyProtection="1">
      <alignment vertical="center" wrapText="1"/>
      <protection locked="0"/>
    </xf>
    <xf numFmtId="0" fontId="9" fillId="14" borderId="92" xfId="2" applyFont="1" applyFill="1" applyBorder="1" applyAlignment="1" applyProtection="1">
      <alignment vertical="center" wrapText="1"/>
      <protection locked="0"/>
    </xf>
    <xf numFmtId="14" fontId="22" fillId="14" borderId="94" xfId="0" applyNumberFormat="1" applyFont="1" applyFill="1" applyBorder="1" applyAlignment="1" applyProtection="1">
      <alignment horizontal="center" vertical="center"/>
      <protection locked="0"/>
    </xf>
    <xf numFmtId="0" fontId="22" fillId="0" borderId="95" xfId="0" applyFont="1" applyBorder="1" applyAlignment="1">
      <alignment vertical="center" wrapText="1"/>
    </xf>
    <xf numFmtId="2" fontId="0" fillId="0" borderId="95" xfId="0" applyNumberFormat="1" applyBorder="1" applyAlignment="1">
      <alignment horizontal="center" vertical="center" wrapText="1"/>
    </xf>
    <xf numFmtId="0" fontId="0" fillId="35" borderId="95" xfId="0" applyFill="1" applyBorder="1" applyAlignment="1">
      <alignment horizontal="center" vertical="center" wrapText="1"/>
    </xf>
    <xf numFmtId="0" fontId="4" fillId="0" borderId="95" xfId="0" applyFont="1" applyBorder="1" applyAlignment="1">
      <alignment horizontal="center" vertical="center"/>
    </xf>
    <xf numFmtId="0" fontId="2" fillId="0" borderId="95" xfId="0" applyFont="1" applyBorder="1" applyAlignment="1">
      <alignment horizontal="center" vertical="center"/>
    </xf>
    <xf numFmtId="0" fontId="35" fillId="0" borderId="95" xfId="0" applyFont="1" applyBorder="1" applyAlignment="1">
      <alignment horizontal="center" vertical="center"/>
    </xf>
    <xf numFmtId="14" fontId="22" fillId="14" borderId="95" xfId="0" applyNumberFormat="1" applyFont="1" applyFill="1" applyBorder="1" applyAlignment="1" applyProtection="1">
      <alignment horizontal="center" vertical="center"/>
      <protection locked="0"/>
    </xf>
    <xf numFmtId="14" fontId="22" fillId="14" borderId="96" xfId="0" applyNumberFormat="1" applyFont="1" applyFill="1" applyBorder="1" applyAlignment="1" applyProtection="1">
      <alignment horizontal="center" vertical="center"/>
      <protection locked="0"/>
    </xf>
    <xf numFmtId="0" fontId="2" fillId="20" borderId="97" xfId="0" applyFont="1" applyFill="1" applyBorder="1"/>
    <xf numFmtId="0" fontId="2" fillId="20" borderId="98" xfId="0" applyFont="1" applyFill="1" applyBorder="1"/>
    <xf numFmtId="0" fontId="22" fillId="20" borderId="98" xfId="0" applyFont="1" applyFill="1" applyBorder="1" applyAlignment="1">
      <alignment horizontal="center" vertical="center"/>
    </xf>
    <xf numFmtId="0" fontId="2" fillId="20" borderId="98" xfId="0" applyFont="1" applyFill="1" applyBorder="1" applyAlignment="1">
      <alignment horizontal="center" vertical="center" wrapText="1"/>
    </xf>
    <xf numFmtId="0" fontId="2" fillId="20" borderId="99" xfId="0" applyFont="1" applyFill="1" applyBorder="1" applyAlignment="1">
      <alignment horizontal="center" vertical="center" wrapText="1"/>
    </xf>
    <xf numFmtId="0" fontId="2" fillId="20" borderId="100" xfId="0" applyFont="1" applyFill="1" applyBorder="1" applyAlignment="1">
      <alignment horizontal="center" vertical="center" wrapText="1"/>
    </xf>
    <xf numFmtId="0" fontId="0" fillId="0" borderId="101" xfId="0" applyBorder="1" applyAlignment="1">
      <alignment vertical="center" wrapText="1"/>
    </xf>
    <xf numFmtId="0" fontId="0" fillId="14" borderId="102" xfId="0" applyFill="1" applyBorder="1" applyAlignment="1" applyProtection="1">
      <alignment vertical="center" wrapText="1"/>
      <protection locked="0"/>
    </xf>
    <xf numFmtId="0" fontId="0" fillId="0" borderId="103" xfId="0" applyBorder="1" applyAlignment="1">
      <alignment vertical="center" wrapText="1"/>
    </xf>
    <xf numFmtId="0" fontId="0" fillId="14" borderId="19" xfId="0" applyFill="1" applyBorder="1" applyAlignment="1" applyProtection="1">
      <alignment vertical="center" wrapText="1"/>
      <protection locked="0"/>
    </xf>
    <xf numFmtId="0" fontId="0" fillId="0" borderId="104" xfId="0" applyBorder="1" applyAlignment="1">
      <alignment vertical="center" wrapText="1"/>
    </xf>
    <xf numFmtId="0" fontId="22" fillId="0" borderId="105" xfId="0" applyFont="1" applyBorder="1" applyAlignment="1">
      <alignment vertical="center" wrapText="1"/>
    </xf>
    <xf numFmtId="2" fontId="0" fillId="0" borderId="105" xfId="0" applyNumberFormat="1" applyBorder="1" applyAlignment="1">
      <alignment horizontal="center" vertical="center" wrapText="1"/>
    </xf>
    <xf numFmtId="0" fontId="0" fillId="35" borderId="105" xfId="0" applyFill="1" applyBorder="1" applyAlignment="1">
      <alignment horizontal="center" vertical="center" wrapText="1"/>
    </xf>
    <xf numFmtId="0" fontId="4" fillId="0" borderId="105" xfId="0" applyFont="1" applyBorder="1" applyAlignment="1">
      <alignment horizontal="center" vertical="center"/>
    </xf>
    <xf numFmtId="0" fontId="2" fillId="0" borderId="105" xfId="0" applyFont="1" applyBorder="1" applyAlignment="1">
      <alignment horizontal="center" vertical="center"/>
    </xf>
    <xf numFmtId="0" fontId="35" fillId="0" borderId="105" xfId="0" applyFont="1" applyBorder="1" applyAlignment="1">
      <alignment horizontal="center" vertical="center"/>
    </xf>
    <xf numFmtId="14" fontId="22" fillId="14" borderId="106" xfId="0" applyNumberFormat="1" applyFont="1" applyFill="1" applyBorder="1" applyAlignment="1" applyProtection="1">
      <alignment horizontal="center" vertical="center"/>
      <protection locked="0"/>
    </xf>
    <xf numFmtId="0" fontId="0" fillId="14" borderId="22" xfId="0" applyFill="1" applyBorder="1" applyAlignment="1" applyProtection="1">
      <alignment vertical="center" wrapText="1"/>
      <protection locked="0"/>
    </xf>
    <xf numFmtId="0" fontId="17" fillId="13" borderId="0" xfId="2" applyFont="1" applyFill="1" applyAlignment="1">
      <alignment horizontal="right" vertical="center"/>
    </xf>
    <xf numFmtId="0" fontId="88" fillId="13" borderId="0" xfId="2" applyFont="1" applyFill="1" applyAlignment="1">
      <alignment horizontal="left" vertical="center"/>
    </xf>
    <xf numFmtId="0" fontId="16" fillId="13" borderId="0" xfId="2" applyFont="1" applyFill="1" applyAlignment="1">
      <alignment vertical="center"/>
    </xf>
    <xf numFmtId="0" fontId="6" fillId="20" borderId="0" xfId="0" applyFont="1" applyFill="1" applyAlignment="1">
      <alignment vertical="center" wrapText="1"/>
    </xf>
    <xf numFmtId="0" fontId="48" fillId="3" borderId="0" xfId="0" applyFont="1" applyFill="1" applyAlignment="1">
      <alignment vertical="center"/>
    </xf>
    <xf numFmtId="0" fontId="19" fillId="5" borderId="0" xfId="0" applyFont="1" applyFill="1" applyAlignment="1">
      <alignment horizontal="left"/>
    </xf>
    <xf numFmtId="0" fontId="6" fillId="13" borderId="0" xfId="0" applyFont="1" applyFill="1" applyAlignment="1">
      <alignment vertical="center" wrapText="1"/>
    </xf>
    <xf numFmtId="0" fontId="0" fillId="11" borderId="0" xfId="0" applyFill="1" applyAlignment="1">
      <alignment horizontal="center"/>
    </xf>
    <xf numFmtId="0" fontId="6" fillId="19" borderId="0" xfId="0" applyFont="1" applyFill="1" applyAlignment="1">
      <alignment vertical="center" wrapText="1"/>
    </xf>
    <xf numFmtId="0" fontId="15" fillId="11" borderId="0" xfId="2" applyFill="1"/>
    <xf numFmtId="0" fontId="12" fillId="13" borderId="14" xfId="2" applyFont="1" applyFill="1" applyBorder="1" applyAlignment="1">
      <alignment horizontal="left" vertical="center" wrapText="1"/>
    </xf>
    <xf numFmtId="0" fontId="12" fillId="13" borderId="0" xfId="2" applyFont="1" applyFill="1" applyAlignment="1">
      <alignment horizontal="left" vertical="center" wrapText="1"/>
    </xf>
    <xf numFmtId="0" fontId="46" fillId="0" borderId="1" xfId="2" applyFont="1" applyBorder="1" applyAlignment="1">
      <alignment vertical="center" wrapText="1"/>
    </xf>
    <xf numFmtId="0" fontId="46" fillId="0" borderId="19" xfId="2" applyFont="1" applyBorder="1" applyAlignment="1">
      <alignment vertical="center" wrapText="1"/>
    </xf>
    <xf numFmtId="0" fontId="18" fillId="0" borderId="0" xfId="2" applyFont="1" applyAlignment="1">
      <alignment horizontal="left" vertical="center" wrapText="1"/>
    </xf>
    <xf numFmtId="0" fontId="46" fillId="0" borderId="21" xfId="2" applyFont="1" applyBorder="1" applyAlignment="1">
      <alignment vertical="center" wrapText="1"/>
    </xf>
    <xf numFmtId="0" fontId="46" fillId="0" borderId="22" xfId="2" applyFont="1" applyBorder="1" applyAlignment="1">
      <alignment vertical="center" wrapText="1"/>
    </xf>
    <xf numFmtId="0" fontId="7" fillId="22" borderId="16" xfId="2" applyFont="1" applyFill="1" applyBorder="1" applyAlignment="1">
      <alignment vertical="center" wrapText="1"/>
    </xf>
    <xf numFmtId="0" fontId="7" fillId="22" borderId="17" xfId="2" applyFont="1" applyFill="1" applyBorder="1" applyAlignment="1">
      <alignment vertical="center" wrapText="1"/>
    </xf>
    <xf numFmtId="0" fontId="20" fillId="0" borderId="0" xfId="2" applyFont="1" applyAlignment="1">
      <alignment horizontal="left" vertical="center" wrapText="1"/>
    </xf>
    <xf numFmtId="0" fontId="84" fillId="43" borderId="56" xfId="0" applyFont="1" applyFill="1" applyBorder="1" applyAlignment="1">
      <alignment vertical="center" wrapText="1"/>
    </xf>
    <xf numFmtId="0" fontId="84" fillId="43" borderId="61" xfId="0" applyFont="1" applyFill="1" applyBorder="1" applyAlignment="1">
      <alignment vertical="center" wrapText="1"/>
    </xf>
    <xf numFmtId="0" fontId="84" fillId="43" borderId="63" xfId="0" applyFont="1" applyFill="1" applyBorder="1" applyAlignment="1">
      <alignment vertical="center" wrapText="1"/>
    </xf>
    <xf numFmtId="0" fontId="84" fillId="43" borderId="64" xfId="0" applyFont="1" applyFill="1" applyBorder="1" applyAlignment="1">
      <alignment vertical="center" wrapText="1"/>
    </xf>
    <xf numFmtId="0" fontId="84" fillId="43" borderId="35" xfId="0" applyFont="1" applyFill="1" applyBorder="1" applyAlignment="1">
      <alignment vertical="center" wrapText="1"/>
    </xf>
    <xf numFmtId="0" fontId="84" fillId="43" borderId="52" xfId="0" applyFont="1" applyFill="1" applyBorder="1" applyAlignment="1">
      <alignment vertical="center" wrapText="1"/>
    </xf>
    <xf numFmtId="0" fontId="84" fillId="43" borderId="54" xfId="0" applyFont="1" applyFill="1" applyBorder="1" applyAlignment="1">
      <alignment vertical="center" wrapText="1"/>
    </xf>
    <xf numFmtId="0" fontId="84" fillId="43" borderId="55" xfId="0" applyFont="1" applyFill="1" applyBorder="1" applyAlignment="1">
      <alignment vertical="center" wrapText="1"/>
    </xf>
    <xf numFmtId="0" fontId="79" fillId="40" borderId="49" xfId="0" applyFont="1" applyFill="1" applyBorder="1" applyAlignment="1">
      <alignment vertical="center"/>
    </xf>
    <xf numFmtId="0" fontId="79" fillId="40" borderId="50" xfId="0" applyFont="1" applyFill="1" applyBorder="1" applyAlignment="1">
      <alignment vertical="center"/>
    </xf>
    <xf numFmtId="0" fontId="79" fillId="40" borderId="58" xfId="0" applyFont="1" applyFill="1" applyBorder="1" applyAlignment="1">
      <alignment vertical="center"/>
    </xf>
    <xf numFmtId="0" fontId="79" fillId="40" borderId="59" xfId="0" applyFont="1" applyFill="1" applyBorder="1" applyAlignment="1">
      <alignment vertical="center"/>
    </xf>
    <xf numFmtId="0" fontId="78" fillId="41" borderId="56" xfId="0" applyFont="1" applyFill="1" applyBorder="1" applyAlignment="1">
      <alignment horizontal="center" vertical="center"/>
    </xf>
    <xf numFmtId="0" fontId="78" fillId="41" borderId="61" xfId="0" applyFont="1" applyFill="1" applyBorder="1" applyAlignment="1">
      <alignment horizontal="center" vertical="center"/>
    </xf>
    <xf numFmtId="0" fontId="78" fillId="41" borderId="35" xfId="0" applyFont="1" applyFill="1" applyBorder="1" applyAlignment="1">
      <alignment horizontal="center" vertical="center"/>
    </xf>
    <xf numFmtId="0" fontId="78" fillId="41" borderId="52" xfId="0" applyFont="1" applyFill="1" applyBorder="1" applyAlignment="1">
      <alignment horizontal="center" vertical="center"/>
    </xf>
    <xf numFmtId="0" fontId="16" fillId="0" borderId="0" xfId="2" applyFont="1" applyAlignment="1">
      <alignment wrapText="1"/>
    </xf>
    <xf numFmtId="0" fontId="12" fillId="14" borderId="65" xfId="2" applyFont="1" applyFill="1" applyBorder="1" applyAlignment="1" applyProtection="1">
      <alignment vertical="center" wrapText="1"/>
      <protection locked="0"/>
    </xf>
    <xf numFmtId="0" fontId="12" fillId="14" borderId="66" xfId="2" applyFont="1" applyFill="1" applyBorder="1" applyAlignment="1" applyProtection="1">
      <alignment vertical="center" wrapText="1"/>
      <protection locked="0"/>
    </xf>
    <xf numFmtId="0" fontId="12" fillId="14" borderId="67" xfId="2" applyFont="1" applyFill="1" applyBorder="1" applyAlignment="1" applyProtection="1">
      <alignment vertical="center" wrapText="1"/>
      <protection locked="0"/>
    </xf>
    <xf numFmtId="0" fontId="18" fillId="14" borderId="60" xfId="2" applyFont="1" applyFill="1" applyBorder="1" applyProtection="1">
      <protection locked="0"/>
    </xf>
    <xf numFmtId="0" fontId="18" fillId="14" borderId="56" xfId="2" applyFont="1" applyFill="1" applyBorder="1" applyProtection="1">
      <protection locked="0"/>
    </xf>
    <xf numFmtId="0" fontId="18" fillId="14" borderId="61" xfId="2" applyFont="1" applyFill="1" applyBorder="1" applyProtection="1">
      <protection locked="0"/>
    </xf>
    <xf numFmtId="0" fontId="18" fillId="14" borderId="62" xfId="2" applyFont="1" applyFill="1" applyBorder="1" applyProtection="1">
      <protection locked="0"/>
    </xf>
    <xf numFmtId="0" fontId="18" fillId="14" borderId="63" xfId="2" applyFont="1" applyFill="1" applyBorder="1" applyProtection="1">
      <protection locked="0"/>
    </xf>
    <xf numFmtId="0" fontId="18" fillId="14" borderId="64" xfId="2" applyFont="1" applyFill="1" applyBorder="1" applyProtection="1">
      <protection locked="0"/>
    </xf>
    <xf numFmtId="0" fontId="60" fillId="32" borderId="57" xfId="2" applyFont="1" applyFill="1" applyBorder="1" applyAlignment="1">
      <alignment horizontal="left" vertical="center"/>
    </xf>
    <xf numFmtId="0" fontId="60" fillId="32" borderId="58" xfId="2" applyFont="1" applyFill="1" applyBorder="1" applyAlignment="1">
      <alignment horizontal="left" vertical="center"/>
    </xf>
    <xf numFmtId="0" fontId="60" fillId="32" borderId="59" xfId="2" applyFont="1" applyFill="1" applyBorder="1" applyAlignment="1">
      <alignment horizontal="left" vertical="center"/>
    </xf>
    <xf numFmtId="0" fontId="17" fillId="14" borderId="7" xfId="2" applyFont="1" applyFill="1" applyBorder="1" applyAlignment="1">
      <alignment horizontal="center" vertical="center"/>
    </xf>
    <xf numFmtId="0" fontId="17" fillId="14" borderId="8" xfId="2" applyFont="1" applyFill="1" applyBorder="1" applyAlignment="1">
      <alignment horizontal="center" vertical="center"/>
    </xf>
    <xf numFmtId="0" fontId="13" fillId="14" borderId="0" xfId="2" applyFont="1" applyFill="1" applyAlignment="1">
      <alignment vertical="center"/>
    </xf>
    <xf numFmtId="0" fontId="6" fillId="13" borderId="66" xfId="2" applyFont="1" applyFill="1" applyBorder="1" applyAlignment="1">
      <alignment vertical="center" wrapText="1"/>
    </xf>
    <xf numFmtId="0" fontId="6" fillId="13" borderId="67" xfId="2" applyFont="1" applyFill="1" applyBorder="1" applyAlignment="1">
      <alignment vertical="center" wrapText="1"/>
    </xf>
    <xf numFmtId="0" fontId="17" fillId="19" borderId="7" xfId="2" applyFont="1" applyFill="1" applyBorder="1" applyAlignment="1">
      <alignment horizontal="center" vertical="center"/>
    </xf>
    <xf numFmtId="0" fontId="17" fillId="19" borderId="13" xfId="2" applyFont="1" applyFill="1" applyBorder="1" applyAlignment="1">
      <alignment horizontal="center" vertical="center"/>
    </xf>
    <xf numFmtId="0" fontId="17" fillId="19" borderId="8" xfId="2" applyFont="1" applyFill="1" applyBorder="1" applyAlignment="1">
      <alignment horizontal="center" vertical="center"/>
    </xf>
    <xf numFmtId="0" fontId="17" fillId="21" borderId="7" xfId="2" applyFont="1" applyFill="1" applyBorder="1" applyAlignment="1">
      <alignment horizontal="center" vertical="center"/>
    </xf>
    <xf numFmtId="0" fontId="17" fillId="21" borderId="13" xfId="2" applyFont="1" applyFill="1" applyBorder="1" applyAlignment="1">
      <alignment horizontal="center" vertical="center"/>
    </xf>
    <xf numFmtId="0" fontId="17" fillId="21" borderId="8" xfId="2" applyFont="1" applyFill="1" applyBorder="1" applyAlignment="1">
      <alignment horizontal="center" vertical="center"/>
    </xf>
    <xf numFmtId="0" fontId="13" fillId="14" borderId="12" xfId="2" applyFont="1" applyFill="1" applyBorder="1" applyAlignment="1">
      <alignment vertical="center"/>
    </xf>
    <xf numFmtId="0" fontId="13" fillId="14" borderId="4" xfId="2" applyFont="1" applyFill="1" applyBorder="1" applyAlignment="1">
      <alignment vertical="center"/>
    </xf>
    <xf numFmtId="0" fontId="49" fillId="14" borderId="11" xfId="2" applyFont="1" applyFill="1" applyBorder="1" applyAlignment="1">
      <alignment vertical="center"/>
    </xf>
    <xf numFmtId="0" fontId="49" fillId="14" borderId="12" xfId="2" applyFont="1" applyFill="1" applyBorder="1" applyAlignment="1">
      <alignment vertical="center"/>
    </xf>
    <xf numFmtId="0" fontId="13" fillId="13" borderId="0" xfId="2" applyFont="1" applyFill="1" applyAlignment="1">
      <alignment horizontal="left" vertical="center" wrapText="1"/>
    </xf>
    <xf numFmtId="0" fontId="63" fillId="32" borderId="68" xfId="2" applyFont="1" applyFill="1" applyBorder="1" applyAlignment="1">
      <alignment horizontal="center" vertical="center" wrapText="1"/>
    </xf>
    <xf numFmtId="0" fontId="63" fillId="32" borderId="69" xfId="2" applyFont="1" applyFill="1" applyBorder="1" applyAlignment="1">
      <alignment horizontal="center" vertical="center" wrapText="1"/>
    </xf>
    <xf numFmtId="0" fontId="88" fillId="13" borderId="66" xfId="2" applyFont="1" applyFill="1" applyBorder="1" applyAlignment="1">
      <alignment horizontal="left" vertical="center" wrapText="1"/>
    </xf>
    <xf numFmtId="0" fontId="88" fillId="13" borderId="67" xfId="2" applyFont="1" applyFill="1" applyBorder="1" applyAlignment="1">
      <alignment horizontal="left" vertical="center" wrapText="1"/>
    </xf>
    <xf numFmtId="0" fontId="2" fillId="14" borderId="0" xfId="0" applyFont="1" applyFill="1" applyAlignment="1">
      <alignment vertical="center"/>
    </xf>
    <xf numFmtId="0" fontId="4" fillId="0" borderId="85" xfId="0" applyFont="1" applyBorder="1" applyAlignment="1" applyProtection="1">
      <alignment vertical="center" wrapText="1"/>
      <protection locked="0"/>
    </xf>
    <xf numFmtId="0" fontId="4" fillId="0" borderId="66" xfId="0" applyFont="1" applyBorder="1" applyAlignment="1" applyProtection="1">
      <alignment vertical="center" wrapText="1"/>
      <protection locked="0"/>
    </xf>
    <xf numFmtId="0" fontId="4" fillId="0" borderId="67" xfId="0" applyFont="1" applyBorder="1" applyAlignment="1" applyProtection="1">
      <alignment vertical="center" wrapText="1"/>
      <protection locked="0"/>
    </xf>
    <xf numFmtId="0" fontId="89" fillId="20" borderId="70" xfId="2" applyFont="1" applyFill="1" applyBorder="1" applyAlignment="1">
      <alignment vertical="center"/>
    </xf>
    <xf numFmtId="0" fontId="89" fillId="20" borderId="71" xfId="2" applyFont="1" applyFill="1" applyBorder="1" applyAlignment="1">
      <alignment vertical="center"/>
    </xf>
    <xf numFmtId="0" fontId="89" fillId="20" borderId="72" xfId="2" applyFont="1" applyFill="1" applyBorder="1" applyAlignment="1">
      <alignment vertical="center"/>
    </xf>
    <xf numFmtId="0" fontId="89" fillId="20" borderId="73" xfId="2" applyFont="1" applyFill="1" applyBorder="1" applyAlignment="1">
      <alignment vertical="center"/>
    </xf>
    <xf numFmtId="0" fontId="89" fillId="20" borderId="79" xfId="2" applyFont="1" applyFill="1" applyBorder="1" applyAlignment="1">
      <alignment vertical="center"/>
    </xf>
    <xf numFmtId="0" fontId="8" fillId="3" borderId="76" xfId="2" applyFont="1" applyFill="1" applyBorder="1" applyAlignment="1">
      <alignment vertical="center"/>
    </xf>
    <xf numFmtId="0" fontId="8" fillId="3" borderId="77" xfId="2" applyFont="1" applyFill="1" applyBorder="1" applyAlignment="1">
      <alignment vertical="center"/>
    </xf>
    <xf numFmtId="0" fontId="17" fillId="3" borderId="74" xfId="2" applyFont="1" applyFill="1" applyBorder="1" applyAlignment="1">
      <alignment horizontal="center" vertical="center" wrapText="1"/>
    </xf>
    <xf numFmtId="0" fontId="17" fillId="3" borderId="0" xfId="2" applyFont="1" applyFill="1" applyAlignment="1">
      <alignment horizontal="center" vertical="center" wrapText="1"/>
    </xf>
    <xf numFmtId="0" fontId="2" fillId="13" borderId="11" xfId="0" applyFont="1" applyFill="1" applyBorder="1" applyAlignment="1">
      <alignment vertical="center"/>
    </xf>
    <xf numFmtId="0" fontId="2" fillId="13" borderId="12" xfId="0" applyFont="1" applyFill="1" applyBorder="1" applyAlignment="1">
      <alignment vertical="center"/>
    </xf>
    <xf numFmtId="0" fontId="3" fillId="11" borderId="68" xfId="0" applyFont="1" applyFill="1" applyBorder="1" applyAlignment="1">
      <alignment vertical="center" wrapText="1"/>
    </xf>
    <xf numFmtId="0" fontId="3" fillId="11" borderId="84" xfId="0" applyFont="1" applyFill="1" applyBorder="1" applyAlignment="1">
      <alignment vertical="center" wrapText="1"/>
    </xf>
    <xf numFmtId="0" fontId="17" fillId="0" borderId="74" xfId="2" applyFont="1" applyBorder="1" applyAlignment="1">
      <alignment horizontal="left" vertical="center"/>
    </xf>
    <xf numFmtId="0" fontId="17" fillId="0" borderId="0" xfId="2" applyFont="1" applyAlignment="1">
      <alignment horizontal="left" vertical="center"/>
    </xf>
    <xf numFmtId="0" fontId="6" fillId="14" borderId="0" xfId="0" applyFont="1" applyFill="1" applyAlignment="1">
      <alignment horizontal="left" vertical="center" wrapText="1"/>
    </xf>
    <xf numFmtId="0" fontId="17" fillId="3" borderId="74" xfId="2" applyFont="1" applyFill="1" applyBorder="1" applyAlignment="1">
      <alignment horizontal="center"/>
    </xf>
    <xf numFmtId="0" fontId="17" fillId="3" borderId="0" xfId="2" applyFont="1" applyFill="1" applyAlignment="1">
      <alignment horizontal="center"/>
    </xf>
    <xf numFmtId="0" fontId="17" fillId="3" borderId="76" xfId="2" applyFont="1" applyFill="1" applyBorder="1" applyAlignment="1">
      <alignment horizontal="center"/>
    </xf>
    <xf numFmtId="0" fontId="17" fillId="3" borderId="77" xfId="2" applyFont="1" applyFill="1" applyBorder="1" applyAlignment="1">
      <alignment horizontal="center"/>
    </xf>
    <xf numFmtId="0" fontId="3" fillId="32" borderId="83" xfId="2" applyFont="1" applyFill="1" applyBorder="1" applyAlignment="1">
      <alignment vertical="center"/>
    </xf>
    <xf numFmtId="0" fontId="3" fillId="32" borderId="1" xfId="2" applyFont="1" applyFill="1" applyBorder="1" applyAlignment="1">
      <alignment vertical="center"/>
    </xf>
    <xf numFmtId="0" fontId="17" fillId="0" borderId="74" xfId="2" applyFont="1" applyBorder="1" applyAlignment="1">
      <alignment vertical="center"/>
    </xf>
    <xf numFmtId="0" fontId="17" fillId="0" borderId="0" xfId="2" applyFont="1" applyAlignment="1">
      <alignment vertical="center"/>
    </xf>
    <xf numFmtId="0" fontId="89" fillId="3" borderId="80" xfId="2" applyFont="1" applyFill="1" applyBorder="1" applyAlignment="1">
      <alignment vertical="center"/>
    </xf>
    <xf numFmtId="0" fontId="89" fillId="3" borderId="81" xfId="2" applyFont="1" applyFill="1" applyBorder="1" applyAlignment="1">
      <alignment vertical="center"/>
    </xf>
    <xf numFmtId="0" fontId="89" fillId="3" borderId="82" xfId="2" applyFont="1" applyFill="1" applyBorder="1" applyAlignment="1">
      <alignment vertical="center"/>
    </xf>
    <xf numFmtId="0" fontId="15" fillId="11" borderId="0" xfId="2" applyFill="1" applyAlignment="1">
      <alignment horizontal="center"/>
    </xf>
    <xf numFmtId="0" fontId="35" fillId="3" borderId="18"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3" borderId="20" xfId="0" applyFont="1" applyFill="1" applyBorder="1" applyAlignment="1">
      <alignment horizontal="center" vertical="center" wrapText="1"/>
    </xf>
    <xf numFmtId="0" fontId="27" fillId="4" borderId="24" xfId="0" applyFont="1" applyFill="1" applyBorder="1" applyAlignment="1">
      <alignment horizontal="center" vertical="center" wrapText="1"/>
    </xf>
    <xf numFmtId="0" fontId="27" fillId="4" borderId="36" xfId="0" applyFont="1" applyFill="1" applyBorder="1" applyAlignment="1">
      <alignment horizontal="center" vertical="center" wrapText="1"/>
    </xf>
    <xf numFmtId="0" fontId="6" fillId="14" borderId="0" xfId="2" applyFont="1" applyFill="1" applyAlignment="1">
      <alignment horizontal="left" vertical="center" wrapText="1"/>
    </xf>
    <xf numFmtId="0" fontId="58" fillId="14" borderId="0" xfId="2" applyFont="1" applyFill="1"/>
    <xf numFmtId="0" fontId="59" fillId="14" borderId="0" xfId="2" applyFont="1" applyFill="1"/>
    <xf numFmtId="0" fontId="3" fillId="23" borderId="14" xfId="0" applyFont="1" applyFill="1" applyBorder="1" applyAlignment="1">
      <alignment vertical="center"/>
    </xf>
    <xf numFmtId="0" fontId="3" fillId="23" borderId="0" xfId="0" applyFont="1" applyFill="1" applyAlignment="1">
      <alignment vertical="center"/>
    </xf>
    <xf numFmtId="0" fontId="61" fillId="31" borderId="1" xfId="0" applyFont="1" applyFill="1" applyBorder="1" applyAlignment="1">
      <alignment horizontal="center" vertical="center"/>
    </xf>
    <xf numFmtId="0" fontId="61" fillId="3" borderId="1" xfId="0" applyFont="1" applyFill="1" applyBorder="1" applyAlignment="1">
      <alignment horizontal="center" vertical="center"/>
    </xf>
    <xf numFmtId="0" fontId="61" fillId="29" borderId="1" xfId="0" applyFont="1" applyFill="1" applyBorder="1" applyAlignment="1">
      <alignment horizontal="center" vertical="center"/>
    </xf>
    <xf numFmtId="0" fontId="61" fillId="30" borderId="1" xfId="0" applyFont="1" applyFill="1" applyBorder="1" applyAlignment="1">
      <alignment horizontal="center" vertical="center"/>
    </xf>
    <xf numFmtId="0" fontId="61" fillId="15" borderId="1" xfId="0" applyFont="1" applyFill="1" applyBorder="1" applyAlignment="1">
      <alignment horizontal="center" vertical="center"/>
    </xf>
    <xf numFmtId="0" fontId="61" fillId="12" borderId="1" xfId="0" applyFont="1" applyFill="1" applyBorder="1" applyAlignment="1">
      <alignment horizontal="center" vertical="center"/>
    </xf>
    <xf numFmtId="0" fontId="61" fillId="0" borderId="38" xfId="0" applyFont="1" applyBorder="1" applyAlignment="1">
      <alignment horizontal="center" vertical="center"/>
    </xf>
    <xf numFmtId="0" fontId="61" fillId="3" borderId="7" xfId="0" applyFont="1" applyFill="1" applyBorder="1" applyAlignment="1">
      <alignment horizontal="center" vertical="center"/>
    </xf>
    <xf numFmtId="0" fontId="61" fillId="3" borderId="13" xfId="0" applyFont="1" applyFill="1" applyBorder="1" applyAlignment="1">
      <alignment horizontal="center" vertical="center"/>
    </xf>
    <xf numFmtId="0" fontId="61" fillId="3" borderId="8" xfId="0" applyFont="1" applyFill="1" applyBorder="1" applyAlignment="1">
      <alignment horizontal="center" vertical="center"/>
    </xf>
    <xf numFmtId="0" fontId="61" fillId="29" borderId="7" xfId="0" applyFont="1" applyFill="1" applyBorder="1" applyAlignment="1">
      <alignment horizontal="center" vertical="center"/>
    </xf>
    <xf numFmtId="0" fontId="61" fillId="29" borderId="13" xfId="0" applyFont="1" applyFill="1" applyBorder="1" applyAlignment="1">
      <alignment horizontal="center" vertical="center"/>
    </xf>
    <xf numFmtId="0" fontId="61" fillId="29" borderId="8" xfId="0" applyFont="1" applyFill="1" applyBorder="1" applyAlignment="1">
      <alignment horizontal="center" vertical="center"/>
    </xf>
    <xf numFmtId="0" fontId="61" fillId="15" borderId="7" xfId="0" applyFont="1" applyFill="1" applyBorder="1" applyAlignment="1">
      <alignment horizontal="center" vertical="center"/>
    </xf>
    <xf numFmtId="0" fontId="61" fillId="15" borderId="13" xfId="0" applyFont="1" applyFill="1" applyBorder="1" applyAlignment="1">
      <alignment horizontal="center" vertical="center"/>
    </xf>
    <xf numFmtId="0" fontId="61" fillId="15" borderId="8" xfId="0" applyFont="1" applyFill="1" applyBorder="1" applyAlignment="1">
      <alignment horizontal="center" vertical="center"/>
    </xf>
    <xf numFmtId="0" fontId="61" fillId="31" borderId="7" xfId="0" applyFont="1" applyFill="1" applyBorder="1" applyAlignment="1">
      <alignment horizontal="center" vertical="center"/>
    </xf>
    <xf numFmtId="0" fontId="61" fillId="31" borderId="13" xfId="0" applyFont="1" applyFill="1" applyBorder="1" applyAlignment="1">
      <alignment horizontal="center" vertical="center"/>
    </xf>
    <xf numFmtId="0" fontId="61" fillId="31" borderId="8" xfId="0" applyFont="1" applyFill="1" applyBorder="1" applyAlignment="1">
      <alignment horizontal="center" vertical="center"/>
    </xf>
    <xf numFmtId="0" fontId="61" fillId="12" borderId="37" xfId="0" applyFont="1" applyFill="1" applyBorder="1" applyAlignment="1">
      <alignment horizontal="center" vertical="center"/>
    </xf>
    <xf numFmtId="0" fontId="61" fillId="12" borderId="38" xfId="0" applyFont="1" applyFill="1" applyBorder="1" applyAlignment="1">
      <alignment horizontal="center" vertical="center"/>
    </xf>
    <xf numFmtId="0" fontId="26" fillId="37" borderId="18" xfId="0" applyFont="1" applyFill="1" applyBorder="1" applyAlignment="1">
      <alignment horizontal="center" vertical="center" wrapText="1"/>
    </xf>
    <xf numFmtId="0" fontId="26" fillId="17" borderId="18" xfId="0" applyFont="1" applyFill="1" applyBorder="1" applyAlignment="1">
      <alignment horizontal="center" vertical="center" wrapText="1"/>
    </xf>
    <xf numFmtId="0" fontId="26" fillId="17" borderId="20" xfId="0" applyFont="1" applyFill="1" applyBorder="1" applyAlignment="1">
      <alignment horizontal="center" vertical="center" wrapText="1"/>
    </xf>
    <xf numFmtId="0" fontId="13" fillId="14" borderId="0" xfId="2" applyFont="1" applyFill="1"/>
    <xf numFmtId="0" fontId="30" fillId="0" borderId="56" xfId="1" applyFont="1" applyBorder="1" applyAlignment="1" applyProtection="1">
      <alignment vertical="center" wrapText="1"/>
      <protection locked="0"/>
    </xf>
    <xf numFmtId="0" fontId="30" fillId="0" borderId="61" xfId="1" applyFont="1" applyBorder="1" applyAlignment="1" applyProtection="1">
      <alignment vertical="center" wrapText="1"/>
      <protection locked="0"/>
    </xf>
    <xf numFmtId="0" fontId="3" fillId="11" borderId="58" xfId="2" applyFont="1" applyFill="1" applyBorder="1" applyAlignment="1">
      <alignment horizontal="center" vertical="center" wrapText="1"/>
    </xf>
    <xf numFmtId="0" fontId="3" fillId="11" borderId="59" xfId="2" applyFont="1" applyFill="1" applyBorder="1" applyAlignment="1">
      <alignment horizontal="center" vertical="center" wrapText="1"/>
    </xf>
    <xf numFmtId="0" fontId="77" fillId="13" borderId="1" xfId="2" applyFont="1" applyFill="1" applyBorder="1" applyAlignment="1">
      <alignment horizontal="left" vertical="center"/>
    </xf>
    <xf numFmtId="0" fontId="77" fillId="13" borderId="1" xfId="1" applyFont="1" applyFill="1" applyBorder="1" applyAlignment="1">
      <alignment vertical="center"/>
    </xf>
    <xf numFmtId="0" fontId="50" fillId="23" borderId="39" xfId="0" applyFont="1" applyFill="1" applyBorder="1" applyAlignment="1">
      <alignment horizontal="center" vertical="center"/>
    </xf>
    <xf numFmtId="0" fontId="50" fillId="23" borderId="36" xfId="0" applyFont="1" applyFill="1" applyBorder="1" applyAlignment="1">
      <alignment horizontal="center" vertical="center"/>
    </xf>
    <xf numFmtId="0" fontId="60" fillId="39" borderId="24" xfId="0" applyFont="1" applyFill="1" applyBorder="1" applyAlignment="1">
      <alignment horizontal="center" vertical="center" wrapText="1"/>
    </xf>
    <xf numFmtId="0" fontId="60" fillId="39" borderId="36" xfId="0" applyFont="1" applyFill="1" applyBorder="1" applyAlignment="1">
      <alignment horizontal="center" vertical="center" wrapText="1"/>
    </xf>
    <xf numFmtId="0" fontId="2" fillId="13" borderId="23" xfId="0" applyFont="1" applyFill="1" applyBorder="1" applyAlignment="1">
      <alignment vertical="center" wrapText="1"/>
    </xf>
    <xf numFmtId="0" fontId="2" fillId="13" borderId="31" xfId="0" applyFont="1" applyFill="1" applyBorder="1" applyAlignment="1">
      <alignment vertical="center" wrapText="1"/>
    </xf>
  </cellXfs>
  <cellStyles count="3">
    <cellStyle name="Normal 2" xfId="1" xr:uid="{00000000-0005-0000-0000-000000000000}"/>
    <cellStyle name="Normale" xfId="0" builtinId="0"/>
    <cellStyle name="Normale 2" xfId="2" xr:uid="{00000000-0005-0000-0000-000002000000}"/>
  </cellStyles>
  <dxfs count="91">
    <dxf>
      <font>
        <color rgb="FFC00000"/>
      </font>
    </dxf>
    <dxf>
      <font>
        <color rgb="FF00B050"/>
      </font>
    </dxf>
    <dxf>
      <fill>
        <patternFill>
          <bgColor theme="9" tint="0.59996337778862885"/>
        </patternFill>
      </fill>
    </dxf>
    <dxf>
      <fill>
        <patternFill>
          <bgColor theme="7" tint="0.59996337778862885"/>
        </patternFill>
      </fill>
    </dxf>
    <dxf>
      <fill>
        <patternFill>
          <bgColor theme="5" tint="0.39994506668294322"/>
        </patternFill>
      </fill>
    </dxf>
    <dxf>
      <fill>
        <patternFill>
          <bgColor rgb="FFFF6600"/>
        </patternFill>
      </fill>
    </dxf>
    <dxf>
      <fill>
        <patternFill>
          <bgColor theme="9" tint="0.59996337778862885"/>
        </patternFill>
      </fill>
    </dxf>
    <dxf>
      <fill>
        <patternFill>
          <bgColor theme="7" tint="0.59996337778862885"/>
        </patternFill>
      </fill>
    </dxf>
    <dxf>
      <fill>
        <patternFill>
          <bgColor theme="5" tint="0.39994506668294322"/>
        </patternFill>
      </fill>
    </dxf>
    <dxf>
      <fill>
        <patternFill>
          <bgColor rgb="FFFF6600"/>
        </patternFill>
      </fill>
    </dxf>
    <dxf>
      <font>
        <color rgb="FFC00000"/>
      </font>
    </dxf>
    <dxf>
      <font>
        <color rgb="FF00B050"/>
      </font>
    </dxf>
    <dxf>
      <fill>
        <patternFill>
          <bgColor theme="9" tint="0.59996337778862885"/>
        </patternFill>
      </fill>
    </dxf>
    <dxf>
      <fill>
        <patternFill>
          <bgColor theme="7" tint="0.59996337778862885"/>
        </patternFill>
      </fill>
    </dxf>
    <dxf>
      <fill>
        <patternFill>
          <bgColor theme="5" tint="0.39994506668294322"/>
        </patternFill>
      </fill>
    </dxf>
    <dxf>
      <fill>
        <patternFill>
          <bgColor rgb="FFFF6600"/>
        </patternFill>
      </fill>
    </dxf>
    <dxf>
      <fill>
        <patternFill>
          <bgColor theme="9" tint="0.59996337778862885"/>
        </patternFill>
      </fill>
    </dxf>
    <dxf>
      <fill>
        <patternFill>
          <bgColor theme="7" tint="0.59996337778862885"/>
        </patternFill>
      </fill>
    </dxf>
    <dxf>
      <fill>
        <patternFill>
          <bgColor theme="5" tint="0.39994506668294322"/>
        </patternFill>
      </fill>
    </dxf>
    <dxf>
      <fill>
        <patternFill>
          <bgColor rgb="FFFF6600"/>
        </patternFill>
      </fill>
    </dxf>
    <dxf>
      <fill>
        <patternFill>
          <bgColor theme="9" tint="0.79998168889431442"/>
        </patternFill>
      </fill>
    </dxf>
    <dxf>
      <fill>
        <patternFill>
          <bgColor rgb="FFFFFF00"/>
        </patternFill>
      </fill>
    </dxf>
    <dxf>
      <fill>
        <patternFill>
          <bgColor rgb="FFEF5F69"/>
        </patternFill>
      </fill>
    </dxf>
    <dxf>
      <fill>
        <patternFill>
          <bgColor theme="5" tint="0.59996337778862885"/>
        </patternFill>
      </fill>
    </dxf>
    <dxf>
      <fill>
        <patternFill>
          <bgColor theme="7" tint="0.59996337778862885"/>
        </patternFill>
      </fill>
    </dxf>
    <dxf>
      <fill>
        <patternFill>
          <bgColor theme="9" tint="0.79998168889431442"/>
        </patternFill>
      </fill>
    </dxf>
    <dxf>
      <fill>
        <patternFill>
          <bgColor rgb="FF92D050"/>
        </patternFill>
      </fill>
    </dxf>
    <dxf>
      <fill>
        <patternFill>
          <bgColor theme="9" tint="0.79998168889431442"/>
        </patternFill>
      </fill>
    </dxf>
    <dxf>
      <fill>
        <patternFill>
          <bgColor rgb="FFFFFF00"/>
        </patternFill>
      </fill>
    </dxf>
    <dxf>
      <fill>
        <patternFill>
          <bgColor rgb="FFEF5F69"/>
        </patternFill>
      </fill>
    </dxf>
    <dxf>
      <fill>
        <patternFill>
          <bgColor theme="5" tint="0.59996337778862885"/>
        </patternFill>
      </fill>
    </dxf>
    <dxf>
      <fill>
        <patternFill>
          <bgColor theme="7" tint="0.59996337778862885"/>
        </patternFill>
      </fill>
    </dxf>
    <dxf>
      <fill>
        <patternFill>
          <bgColor theme="9" tint="0.79998168889431442"/>
        </patternFill>
      </fill>
    </dxf>
    <dxf>
      <fill>
        <patternFill>
          <bgColor rgb="FF92D050"/>
        </patternFill>
      </fill>
    </dxf>
    <dxf>
      <fill>
        <patternFill>
          <bgColor theme="5" tint="0.59996337778862885"/>
        </patternFill>
      </fill>
    </dxf>
    <dxf>
      <fill>
        <patternFill>
          <bgColor theme="7" tint="0.59996337778862885"/>
        </patternFill>
      </fill>
    </dxf>
    <dxf>
      <fill>
        <patternFill>
          <bgColor theme="9" tint="0.79998168889431442"/>
        </patternFill>
      </fill>
    </dxf>
    <dxf>
      <fill>
        <patternFill>
          <bgColor rgb="FF92D050"/>
        </patternFill>
      </fill>
    </dxf>
    <dxf>
      <fill>
        <patternFill>
          <bgColor theme="9" tint="0.79998168889431442"/>
        </patternFill>
      </fill>
    </dxf>
    <dxf>
      <fill>
        <patternFill>
          <bgColor rgb="FFFFFF00"/>
        </patternFill>
      </fill>
    </dxf>
    <dxf>
      <fill>
        <patternFill>
          <bgColor rgb="FFEF5F69"/>
        </patternFill>
      </fill>
    </dxf>
    <dxf>
      <fill>
        <patternFill>
          <bgColor rgb="FF92D050"/>
        </patternFill>
      </fill>
    </dxf>
    <dxf>
      <fill>
        <patternFill>
          <bgColor theme="9" tint="0.59996337778862885"/>
        </patternFill>
      </fill>
    </dxf>
    <dxf>
      <fill>
        <patternFill>
          <bgColor rgb="FFFFC000"/>
        </patternFill>
      </fill>
    </dxf>
    <dxf>
      <font>
        <color rgb="FF9C0006"/>
      </font>
      <fill>
        <patternFill>
          <bgColor rgb="FFFF0000"/>
        </patternFill>
      </fill>
    </dxf>
    <dxf>
      <fill>
        <patternFill>
          <bgColor theme="9" tint="0.79998168889431442"/>
        </patternFill>
      </fill>
    </dxf>
    <dxf>
      <fill>
        <patternFill>
          <bgColor rgb="FFFFFF00"/>
        </patternFill>
      </fill>
    </dxf>
    <dxf>
      <fill>
        <patternFill>
          <bgColor rgb="FFEF5F69"/>
        </patternFill>
      </fill>
    </dxf>
    <dxf>
      <fill>
        <patternFill>
          <bgColor theme="9" tint="0.59996337778862885"/>
        </patternFill>
      </fill>
    </dxf>
    <dxf>
      <fill>
        <patternFill>
          <bgColor theme="7" tint="0.59996337778862885"/>
        </patternFill>
      </fill>
    </dxf>
    <dxf>
      <fill>
        <patternFill>
          <bgColor theme="5" tint="0.39994506668294322"/>
        </patternFill>
      </fill>
    </dxf>
    <dxf>
      <fill>
        <patternFill>
          <bgColor rgb="FFFF6600"/>
        </patternFill>
      </fill>
    </dxf>
    <dxf>
      <fill>
        <patternFill>
          <bgColor theme="9" tint="0.79998168889431442"/>
        </patternFill>
      </fill>
    </dxf>
    <dxf>
      <fill>
        <patternFill>
          <bgColor rgb="FFFFFF00"/>
        </patternFill>
      </fill>
    </dxf>
    <dxf>
      <fill>
        <patternFill>
          <bgColor rgb="FFEF5F69"/>
        </patternFill>
      </fill>
    </dxf>
    <dxf>
      <fill>
        <patternFill>
          <bgColor theme="9" tint="0.79998168889431442"/>
        </patternFill>
      </fill>
    </dxf>
    <dxf>
      <fill>
        <patternFill>
          <bgColor rgb="FFFFFF00"/>
        </patternFill>
      </fill>
    </dxf>
    <dxf>
      <fill>
        <patternFill>
          <bgColor rgb="FFFFC000"/>
        </patternFill>
      </fill>
    </dxf>
    <dxf>
      <fill>
        <patternFill>
          <bgColor theme="1" tint="0.499984740745262"/>
        </patternFill>
      </fill>
    </dxf>
    <dxf>
      <fill>
        <patternFill>
          <bgColor rgb="FFFFFF00"/>
        </patternFill>
      </fill>
    </dxf>
    <dxf>
      <fill>
        <patternFill>
          <bgColor rgb="FFFF6600"/>
        </patternFill>
      </fill>
    </dxf>
    <dxf>
      <fill>
        <patternFill>
          <bgColor rgb="FFC00000"/>
        </patternFill>
      </fill>
    </dxf>
    <dxf>
      <fill>
        <patternFill>
          <bgColor theme="9" tint="0.59996337778862885"/>
        </patternFill>
      </fill>
    </dxf>
    <dxf>
      <fill>
        <patternFill>
          <bgColor rgb="FFFFFF00"/>
        </patternFill>
      </fill>
    </dxf>
    <dxf>
      <fill>
        <patternFill>
          <bgColor rgb="FFFF6600"/>
        </patternFill>
      </fill>
    </dxf>
    <dxf>
      <fill>
        <patternFill>
          <bgColor rgb="FFC00000"/>
        </patternFill>
      </fill>
    </dxf>
    <dxf>
      <font>
        <color rgb="FF00B050"/>
      </font>
      <fill>
        <patternFill patternType="none">
          <bgColor auto="1"/>
        </patternFill>
      </fill>
    </dxf>
    <dxf>
      <font>
        <color rgb="FFFFC000"/>
      </font>
    </dxf>
    <dxf>
      <font>
        <color rgb="FFC00000"/>
      </font>
    </dxf>
    <dxf>
      <fill>
        <patternFill>
          <bgColor rgb="FF92D050"/>
        </patternFill>
      </fill>
    </dxf>
    <dxf>
      <fill>
        <patternFill>
          <bgColor rgb="FFFFFF00"/>
        </patternFill>
      </fill>
    </dxf>
    <dxf>
      <fill>
        <patternFill>
          <bgColor rgb="FFFF0000"/>
        </patternFill>
      </fill>
    </dxf>
    <dxf>
      <font>
        <color theme="0"/>
      </font>
      <fill>
        <patternFill>
          <bgColor rgb="FFC00000"/>
        </patternFill>
      </fill>
    </dxf>
    <dxf>
      <fill>
        <patternFill>
          <bgColor theme="9" tint="0.59996337778862885"/>
        </patternFill>
      </fill>
    </dxf>
    <dxf>
      <fill>
        <patternFill>
          <bgColor rgb="FFFFFF99"/>
        </patternFill>
      </fill>
    </dxf>
    <dxf>
      <fill>
        <patternFill>
          <bgColor theme="0" tint="-4.9989318521683403E-2"/>
        </patternFill>
      </fill>
    </dxf>
    <dxf>
      <fill>
        <patternFill>
          <bgColor theme="9" tint="0.59996337778862885"/>
        </patternFill>
      </fill>
    </dxf>
    <dxf>
      <fill>
        <patternFill>
          <bgColor theme="4" tint="0.39994506668294322"/>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theme="0"/>
      </font>
      <fill>
        <patternFill>
          <bgColor rgb="FFC00000"/>
        </patternFill>
      </fill>
    </dxf>
    <dxf>
      <fill>
        <patternFill>
          <bgColor rgb="FF92D050"/>
        </patternFill>
      </fill>
    </dxf>
    <dxf>
      <fill>
        <patternFill>
          <bgColor rgb="FFFFFF00"/>
        </patternFill>
      </fill>
    </dxf>
    <dxf>
      <fill>
        <patternFill>
          <bgColor rgb="FFFF0000"/>
        </patternFill>
      </fill>
    </dxf>
    <dxf>
      <font>
        <color theme="0"/>
      </font>
      <fill>
        <patternFill>
          <bgColor rgb="FFC00000"/>
        </patternFill>
      </fill>
    </dxf>
    <dxf>
      <fill>
        <patternFill>
          <bgColor rgb="FF92D050"/>
        </patternFill>
      </fill>
    </dxf>
    <dxf>
      <fill>
        <patternFill>
          <bgColor rgb="FFFFFF00"/>
        </patternFill>
      </fill>
    </dxf>
    <dxf>
      <fill>
        <patternFill>
          <bgColor rgb="FFFF0000"/>
        </patternFill>
      </fill>
    </dxf>
    <dxf>
      <font>
        <color theme="0"/>
      </font>
      <fill>
        <patternFill>
          <bgColor rgb="FFC00000"/>
        </patternFill>
      </fill>
    </dxf>
  </dxfs>
  <tableStyles count="0" defaultTableStyle="TableStyleMedium2" defaultPivotStyle="PivotStyleLight16"/>
  <colors>
    <mruColors>
      <color rgb="FFF19F4D"/>
      <color rgb="FFEAB200"/>
      <color rgb="FFFFFFFF"/>
      <color rgb="FFFFFFCC"/>
      <color rgb="FFEF5F69"/>
      <color rgb="FFD55D03"/>
      <color rgb="FFFF6600"/>
      <color rgb="FFF5F9FD"/>
      <color rgb="FFFF3300"/>
      <color rgb="FF00DE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image" Target="../media/image69.png"/></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image" Target="../media/image69.png"/></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image" Target="../media/image69.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accent1">
                    <a:lumMod val="75000"/>
                  </a:schemeClr>
                </a:solidFill>
                <a:latin typeface="+mn-lt"/>
                <a:ea typeface="+mn-ea"/>
                <a:cs typeface="+mn-cs"/>
              </a:defRPr>
            </a:pPr>
            <a:r>
              <a:rPr lang="it-IT" b="1" i="1">
                <a:solidFill>
                  <a:schemeClr val="accent1">
                    <a:lumMod val="75000"/>
                  </a:schemeClr>
                </a:solidFill>
              </a:rPr>
              <a:t>Incidenza indicata per gli Asset</a:t>
            </a: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accent1">
                  <a:lumMod val="75000"/>
                </a:schemeClr>
              </a:solidFill>
              <a:latin typeface="+mn-lt"/>
              <a:ea typeface="+mn-ea"/>
              <a:cs typeface="+mn-cs"/>
            </a:defRPr>
          </a:pPr>
          <a:endParaRPr lang="it-IT"/>
        </a:p>
      </c:txPr>
    </c:title>
    <c:autoTitleDeleted val="0"/>
    <c:plotArea>
      <c:layout/>
      <c:barChart>
        <c:barDir val="bar"/>
        <c:grouping val="clustered"/>
        <c:varyColors val="0"/>
        <c:ser>
          <c:idx val="0"/>
          <c:order val="0"/>
          <c:spPr>
            <a:solidFill>
              <a:schemeClr val="accent1"/>
            </a:solidFill>
            <a:ln>
              <a:noFill/>
            </a:ln>
            <a:effectLst/>
          </c:spPr>
          <c:invertIfNegative val="0"/>
          <c:cat>
            <c:strRef>
              <c:f>'AMBITO DI APPLICAZIONE'!$J$42:$J$44</c:f>
              <c:strCache>
                <c:ptCount val="3"/>
                <c:pt idx="0">
                  <c:v>Persone, Dati e Processi</c:v>
                </c:pt>
                <c:pt idx="1">
                  <c:v>Reti e Sistemi</c:v>
                </c:pt>
                <c:pt idx="2">
                  <c:v>Tecnologie</c:v>
                </c:pt>
              </c:strCache>
            </c:strRef>
          </c:cat>
          <c:val>
            <c:numRef>
              <c:f>'AMBITO DI APPLICAZIONE'!$K$42:$K$44</c:f>
              <c:numCache>
                <c:formatCode>General</c:formatCode>
                <c:ptCount val="3"/>
                <c:pt idx="0">
                  <c:v>6.6999999999999993</c:v>
                </c:pt>
                <c:pt idx="1">
                  <c:v>10.799999999999999</c:v>
                </c:pt>
                <c:pt idx="2">
                  <c:v>6.6999999999999993</c:v>
                </c:pt>
              </c:numCache>
            </c:numRef>
          </c:val>
          <c:extLst>
            <c:ext xmlns:c16="http://schemas.microsoft.com/office/drawing/2014/chart" uri="{C3380CC4-5D6E-409C-BE32-E72D297353CC}">
              <c16:uniqueId val="{00000000-34B7-4E41-9791-54B53B6E453F}"/>
            </c:ext>
          </c:extLst>
        </c:ser>
        <c:ser>
          <c:idx val="1"/>
          <c:order val="1"/>
          <c:spPr>
            <a:solidFill>
              <a:schemeClr val="accent1">
                <a:lumMod val="20000"/>
                <a:lumOff val="80000"/>
              </a:schemeClr>
            </a:solidFill>
            <a:ln>
              <a:noFill/>
            </a:ln>
            <a:effectLst/>
          </c:spPr>
          <c:invertIfNegative val="0"/>
          <c:cat>
            <c:strRef>
              <c:f>'AMBITO DI APPLICAZIONE'!$J$42:$J$44</c:f>
              <c:strCache>
                <c:ptCount val="3"/>
                <c:pt idx="0">
                  <c:v>Persone, Dati e Processi</c:v>
                </c:pt>
                <c:pt idx="1">
                  <c:v>Reti e Sistemi</c:v>
                </c:pt>
                <c:pt idx="2">
                  <c:v>Tecnologie</c:v>
                </c:pt>
              </c:strCache>
            </c:strRef>
          </c:cat>
          <c:val>
            <c:numRef>
              <c:f>'AMBITO DI APPLICAZIONE'!$L$42:$L$44</c:f>
              <c:numCache>
                <c:formatCode>General</c:formatCode>
                <c:ptCount val="3"/>
                <c:pt idx="0">
                  <c:v>13.75</c:v>
                </c:pt>
                <c:pt idx="1">
                  <c:v>17.5</c:v>
                </c:pt>
                <c:pt idx="2">
                  <c:v>15</c:v>
                </c:pt>
              </c:numCache>
            </c:numRef>
          </c:val>
          <c:extLst>
            <c:ext xmlns:c16="http://schemas.microsoft.com/office/drawing/2014/chart" uri="{C3380CC4-5D6E-409C-BE32-E72D297353CC}">
              <c16:uniqueId val="{00000001-34B7-4E41-9791-54B53B6E453F}"/>
            </c:ext>
          </c:extLst>
        </c:ser>
        <c:dLbls>
          <c:showLegendKey val="0"/>
          <c:showVal val="0"/>
          <c:showCatName val="0"/>
          <c:showSerName val="0"/>
          <c:showPercent val="0"/>
          <c:showBubbleSize val="0"/>
        </c:dLbls>
        <c:gapWidth val="150"/>
        <c:axId val="1161104592"/>
        <c:axId val="1161102272"/>
      </c:barChart>
      <c:valAx>
        <c:axId val="11611022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161104592"/>
        <c:crosses val="autoZero"/>
        <c:crossBetween val="between"/>
      </c:valAx>
      <c:catAx>
        <c:axId val="1161104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1161102272"/>
        <c:crosses val="autoZero"/>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75000"/>
              </a:schemeClr>
            </a:solidFill>
            <a:ln>
              <a:noFill/>
            </a:ln>
            <a:effectLst/>
          </c:spPr>
          <c:invertIfNegative val="0"/>
          <c:cat>
            <c:strRef>
              <c:f>MINACCE.APPL!$B$3:$B$26</c:f>
              <c:strCache>
                <c:ptCount val="24"/>
                <c:pt idx="0">
                  <c:v>Risorse umane (persone impegnate nel trattamento)</c:v>
                </c:pt>
                <c:pt idx="1">
                  <c:v>Dati e informazioni in archivi cartacei </c:v>
                </c:pt>
                <c:pt idx="2">
                  <c:v>Dati e informazioni in formato digitale</c:v>
                </c:pt>
                <c:pt idx="3">
                  <c:v>Processi e Unità organizzative</c:v>
                </c:pt>
                <c:pt idx="4">
                  <c:v>Attività in capo a soggetti esterni (Fornitori e processors, Providers, destinatari, etc.) </c:v>
                </c:pt>
                <c:pt idx="5">
                  <c:v>Sedi e Uffici, locali fisici del Titolare e dei Responsabili</c:v>
                </c:pt>
                <c:pt idx="6">
                  <c:v>Data Center - Centri elaborazioni dati del Titolare e dei Responsabili</c:v>
                </c:pt>
                <c:pt idx="7">
                  <c:v>Servers </c:v>
                </c:pt>
                <c:pt idx="8">
                  <c:v>Software e applicazioni, APP</c:v>
                </c:pt>
                <c:pt idx="9">
                  <c:v>Servizi online (Web, Cloud, Cloud storage, SaaS, etc)</c:v>
                </c:pt>
                <c:pt idx="10">
                  <c:v>Database e DBMS</c:v>
                </c:pt>
                <c:pt idx="11">
                  <c:v>Postazioni utente, Computer fissi </c:v>
                </c:pt>
                <c:pt idx="12">
                  <c:v>Dispositivi mobili (Laptop, Tablet, Smartphones, etc.) </c:v>
                </c:pt>
                <c:pt idx="13">
                  <c:v>Posta elettronica e messaggistica</c:v>
                </c:pt>
                <c:pt idx="14">
                  <c:v>Dispositivi portatili e removibili [USB pendrive, memorie flash, hard disk esterni]</c:v>
                </c:pt>
                <c:pt idx="15">
                  <c:v>Rete intranet [LAN] e apparati [switch – router -Firewall]</c:v>
                </c:pt>
                <c:pt idx="16">
                  <c:v>Connettività Internet - Linee di comunicazione - VPN</c:v>
                </c:pt>
                <c:pt idx="17">
                  <c:v>Dispositivi e strumentazione medico-scientifica</c:v>
                </c:pt>
                <c:pt idx="18">
                  <c:v>Sistemi e supporti di registrazione audiovisiva</c:v>
                </c:pt>
                <c:pt idx="19">
                  <c:v>Sistemi di elaborazione dati biometrici, riconoscimento facciale, etc.</c:v>
                </c:pt>
                <c:pt idx="20">
                  <c:v>Dispositivi IoT, wearable devices, assistenti vocali e domotica</c:v>
                </c:pt>
                <c:pt idx="21">
                  <c:v>Videosorveglianza, strumenti "intelligenti" di monitoraggio connessi (es. geolocalizzazione, scatole nere, droni, etc.)</c:v>
                </c:pt>
                <c:pt idx="22">
                  <c:v>Algoritmi di Intelligenza Artificiale e Machine Learning</c:v>
                </c:pt>
                <c:pt idx="23">
                  <c:v>Blockchain Technology</c:v>
                </c:pt>
              </c:strCache>
            </c:strRef>
          </c:cat>
          <c:val>
            <c:numRef>
              <c:f>MINACCE.APPL!$A$3:$A$26</c:f>
              <c:numCache>
                <c:formatCode>General</c:formatCode>
                <c:ptCount val="24"/>
                <c:pt idx="0">
                  <c:v>1.0149942329873125</c:v>
                </c:pt>
                <c:pt idx="1">
                  <c:v>0.49211841599384848</c:v>
                </c:pt>
                <c:pt idx="2">
                  <c:v>1.0765090349865436</c:v>
                </c:pt>
                <c:pt idx="3">
                  <c:v>0.61514801999231061</c:v>
                </c:pt>
                <c:pt idx="4">
                  <c:v>0</c:v>
                </c:pt>
                <c:pt idx="5">
                  <c:v>0.33833141099577085</c:v>
                </c:pt>
                <c:pt idx="6">
                  <c:v>0.61514801999231061</c:v>
                </c:pt>
                <c:pt idx="7">
                  <c:v>1.2302960399846212</c:v>
                </c:pt>
                <c:pt idx="8">
                  <c:v>0.84582852748942727</c:v>
                </c:pt>
                <c:pt idx="9">
                  <c:v>0.61514801999231061</c:v>
                </c:pt>
                <c:pt idx="10">
                  <c:v>1.1841599384851982</c:v>
                </c:pt>
                <c:pt idx="11">
                  <c:v>1.0149942329873125</c:v>
                </c:pt>
                <c:pt idx="12">
                  <c:v>0.98423683198769696</c:v>
                </c:pt>
                <c:pt idx="13">
                  <c:v>0.71049596309111884</c:v>
                </c:pt>
                <c:pt idx="14">
                  <c:v>0.7381776239907728</c:v>
                </c:pt>
                <c:pt idx="15">
                  <c:v>0.92272202998846597</c:v>
                </c:pt>
                <c:pt idx="16">
                  <c:v>0.89196462898885043</c:v>
                </c:pt>
                <c:pt idx="17">
                  <c:v>1.2518262206843522</c:v>
                </c:pt>
                <c:pt idx="18">
                  <c:v>0</c:v>
                </c:pt>
                <c:pt idx="19">
                  <c:v>0</c:v>
                </c:pt>
                <c:pt idx="20">
                  <c:v>0</c:v>
                </c:pt>
                <c:pt idx="21">
                  <c:v>0</c:v>
                </c:pt>
                <c:pt idx="22">
                  <c:v>0</c:v>
                </c:pt>
                <c:pt idx="23">
                  <c:v>0</c:v>
                </c:pt>
              </c:numCache>
            </c:numRef>
          </c:val>
          <c:extLst>
            <c:ext xmlns:c16="http://schemas.microsoft.com/office/drawing/2014/chart" uri="{C3380CC4-5D6E-409C-BE32-E72D297353CC}">
              <c16:uniqueId val="{00000002-7F62-47BA-8B56-4AD2707BA519}"/>
            </c:ext>
          </c:extLst>
        </c:ser>
        <c:dLbls>
          <c:showLegendKey val="0"/>
          <c:showVal val="0"/>
          <c:showCatName val="0"/>
          <c:showSerName val="0"/>
          <c:showPercent val="0"/>
          <c:showBubbleSize val="0"/>
        </c:dLbls>
        <c:gapWidth val="219"/>
        <c:axId val="1147771200"/>
        <c:axId val="1147773520"/>
      </c:barChart>
      <c:catAx>
        <c:axId val="114777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crossAx val="1147773520"/>
        <c:crosses val="autoZero"/>
        <c:auto val="1"/>
        <c:lblAlgn val="ctr"/>
        <c:lblOffset val="100"/>
        <c:noMultiLvlLbl val="0"/>
      </c:catAx>
      <c:valAx>
        <c:axId val="114777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147771200"/>
        <c:crosses val="autoZero"/>
        <c:crossBetween val="between"/>
      </c:valAx>
      <c:spPr>
        <a:gradFill flip="none" rotWithShape="1">
          <a:gsLst>
            <a:gs pos="0">
              <a:schemeClr val="accent6">
                <a:lumMod val="40000"/>
                <a:lumOff val="60000"/>
              </a:schemeClr>
            </a:gs>
            <a:gs pos="52000">
              <a:schemeClr val="accent4">
                <a:lumMod val="60000"/>
                <a:lumOff val="40000"/>
              </a:schemeClr>
            </a:gs>
            <a:gs pos="26000">
              <a:schemeClr val="accent4">
                <a:lumMod val="40000"/>
                <a:lumOff val="60000"/>
              </a:schemeClr>
            </a:gs>
            <a:gs pos="78000">
              <a:srgbClr val="FF6600"/>
            </a:gs>
            <a:gs pos="100000">
              <a:srgbClr val="C00000"/>
            </a:gs>
          </a:gsLst>
          <a:lin ang="16200000" scaled="1"/>
          <a:tileRect/>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2000">
                <a:latin typeface="+mn-lt"/>
                <a:cs typeface="Arial" panose="020B0604020202020204" pitchFamily="34" charset="0"/>
              </a:defRPr>
            </a:pPr>
            <a:r>
              <a:rPr lang="it-IT" sz="2000">
                <a:latin typeface="+mn-lt"/>
                <a:cs typeface="Arial" panose="020B0604020202020204" pitchFamily="34" charset="0"/>
              </a:rPr>
              <a:t>Mappa Rischio Inerente</a:t>
            </a:r>
          </a:p>
        </c:rich>
      </c:tx>
      <c:layout>
        <c:manualLayout>
          <c:xMode val="edge"/>
          <c:yMode val="edge"/>
          <c:x val="0.33437129132054599"/>
          <c:y val="0"/>
        </c:manualLayout>
      </c:layout>
      <c:overlay val="0"/>
    </c:title>
    <c:autoTitleDeleted val="0"/>
    <c:plotArea>
      <c:layout>
        <c:manualLayout>
          <c:layoutTarget val="inner"/>
          <c:xMode val="edge"/>
          <c:yMode val="edge"/>
          <c:x val="0.116362680997287"/>
          <c:y val="0.139209727690289"/>
          <c:w val="0.77387834378365805"/>
          <c:h val="0.77657545491719404"/>
        </c:manualLayout>
      </c:layout>
      <c:scatterChart>
        <c:scatterStyle val="lineMarker"/>
        <c:varyColors val="1"/>
        <c:ser>
          <c:idx val="0"/>
          <c:order val="0"/>
          <c:spPr>
            <a:ln w="19050">
              <a:noFill/>
            </a:ln>
          </c:spPr>
          <c:marker>
            <c:symbol val="diamond"/>
            <c:size val="12"/>
            <c:spPr>
              <a:solidFill>
                <a:schemeClr val="accent1">
                  <a:lumMod val="50000"/>
                </a:schemeClr>
              </a:solidFill>
              <a:ln>
                <a:solidFill>
                  <a:schemeClr val="bg1"/>
                </a:solidFill>
              </a:ln>
            </c:spPr>
          </c:marker>
          <c:dLbls>
            <c:dLbl>
              <c:idx val="0"/>
              <c:layout>
                <c:manualLayout>
                  <c:x val="-0.1306469641718"/>
                  <c:y val="1.7538289641505701E-2"/>
                </c:manualLayout>
              </c:layout>
              <c:tx>
                <c:rich>
                  <a:bodyPr/>
                  <a:lstStyle/>
                  <a:p>
                    <a:fld id="{55DDFFF8-0793-4EBB-9B14-CB6AFF72B5E6}"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FC3-4DFD-8BA2-95D6729D86A3}"/>
                </c:ext>
              </c:extLst>
            </c:dLbl>
            <c:dLbl>
              <c:idx val="1"/>
              <c:layout>
                <c:manualLayout>
                  <c:x val="0"/>
                  <c:y val="0.10631333733885701"/>
                </c:manualLayout>
              </c:layout>
              <c:tx>
                <c:rich>
                  <a:bodyPr/>
                  <a:lstStyle/>
                  <a:p>
                    <a:fld id="{AC64811E-C78E-46A5-98F4-1BF5DBACAFCE}"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FC3-4DFD-8BA2-95D6729D86A3}"/>
                </c:ext>
              </c:extLst>
            </c:dLbl>
            <c:dLbl>
              <c:idx val="2"/>
              <c:layout>
                <c:manualLayout>
                  <c:x val="-0.133427571541371"/>
                  <c:y val="7.8937622756994702E-2"/>
                </c:manualLayout>
              </c:layout>
              <c:tx>
                <c:rich>
                  <a:bodyPr/>
                  <a:lstStyle/>
                  <a:p>
                    <a:fld id="{B81F9BB6-FE43-4382-A206-A8DABD274A5C}"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FC3-4DFD-8BA2-95D6729D86A3}"/>
                </c:ext>
              </c:extLst>
            </c:dLbl>
            <c:dLbl>
              <c:idx val="3"/>
              <c:layout>
                <c:manualLayout>
                  <c:x val="2.88765591098664E-2"/>
                  <c:y val="8.2513360528729096E-2"/>
                </c:manualLayout>
              </c:layout>
              <c:tx>
                <c:rich>
                  <a:bodyPr/>
                  <a:lstStyle/>
                  <a:p>
                    <a:fld id="{741796DA-EDB3-4906-A313-04EC3A1877F4}"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FC3-4DFD-8BA2-95D6729D86A3}"/>
                </c:ext>
              </c:extLst>
            </c:dLbl>
            <c:dLbl>
              <c:idx val="4"/>
              <c:layout>
                <c:manualLayout>
                  <c:x val="-0.20349970863559599"/>
                  <c:y val="5.5423794917201299E-3"/>
                </c:manualLayout>
              </c:layout>
              <c:tx>
                <c:rich>
                  <a:bodyPr/>
                  <a:lstStyle/>
                  <a:p>
                    <a:fld id="{25117925-92F0-436B-995D-1480661DBBF0}"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FC3-4DFD-8BA2-95D6729D86A3}"/>
                </c:ext>
              </c:extLst>
            </c:dLbl>
            <c:dLbl>
              <c:idx val="5"/>
              <c:layout>
                <c:manualLayout>
                  <c:x val="-0.146160978218975"/>
                  <c:y val="0.119336207472058"/>
                </c:manualLayout>
              </c:layout>
              <c:tx>
                <c:rich>
                  <a:bodyPr/>
                  <a:lstStyle/>
                  <a:p>
                    <a:fld id="{8D460187-3362-4897-B3AA-35F16EA83855}"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FC3-4DFD-8BA2-95D6729D86A3}"/>
                </c:ext>
              </c:extLst>
            </c:dLbl>
            <c:dLbl>
              <c:idx val="6"/>
              <c:layout>
                <c:manualLayout>
                  <c:x val="1.26580281786292E-2"/>
                  <c:y val="0.19082215124715801"/>
                </c:manualLayout>
              </c:layout>
              <c:tx>
                <c:rich>
                  <a:bodyPr/>
                  <a:lstStyle/>
                  <a:p>
                    <a:fld id="{49C04AAA-BE80-4233-8114-9736CA88D078}"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FC3-4DFD-8BA2-95D6729D86A3}"/>
                </c:ext>
              </c:extLst>
            </c:dLbl>
            <c:dLbl>
              <c:idx val="7"/>
              <c:layout>
                <c:manualLayout>
                  <c:x val="-8.8695798107676604E-5"/>
                  <c:y val="0.15302575459317599"/>
                </c:manualLayout>
              </c:layout>
              <c:tx>
                <c:rich>
                  <a:bodyPr/>
                  <a:lstStyle/>
                  <a:p>
                    <a:fld id="{05EEBB33-E00A-4B0D-878F-C38C08730CCE}"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FC3-4DFD-8BA2-95D6729D86A3}"/>
                </c:ext>
              </c:extLst>
            </c:dLbl>
            <c:dLbl>
              <c:idx val="8"/>
              <c:layout>
                <c:manualLayout>
                  <c:x val="-0.152374985147333"/>
                  <c:y val="-3.4364063867016501E-2"/>
                </c:manualLayout>
              </c:layout>
              <c:tx>
                <c:rich>
                  <a:bodyPr rot="1200000" vertOverflow="overflow" horzOverflow="overflow" wrap="none" lIns="38100" tIns="19050" rIns="38100" bIns="19050" anchor="ctr">
                    <a:spAutoFit/>
                  </a:bodyPr>
                  <a:lstStyle/>
                  <a:p>
                    <a:pPr>
                      <a:defRPr sz="1000">
                        <a:ln>
                          <a:noFill/>
                        </a:ln>
                        <a:latin typeface="+mn-lt"/>
                        <a:cs typeface="Arial" panose="020B0604020202020204" pitchFamily="34" charset="0"/>
                      </a:defRPr>
                    </a:pPr>
                    <a:fld id="{D8072980-68B9-4584-BB86-FFED5F271666}" type="CELLRANGE">
                      <a:rPr lang="en-US"/>
                      <a:pPr>
                        <a:defRPr sz="1000">
                          <a:ln>
                            <a:noFill/>
                          </a:ln>
                          <a:latin typeface="+mn-lt"/>
                          <a:cs typeface="Arial" panose="020B0604020202020204" pitchFamily="34" charset="0"/>
                        </a:defRPr>
                      </a:pPr>
                      <a:t>[INTERVALLOCELLE]</a:t>
                    </a:fld>
                    <a:endParaRPr lang="it-IT"/>
                  </a:p>
                </c:rich>
              </c:tx>
              <c:spPr>
                <a:solidFill>
                  <a:schemeClr val="bg1">
                    <a:lumMod val="95000"/>
                  </a:schemeClr>
                </a:solid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8-6FC3-4DFD-8BA2-95D6729D86A3}"/>
                </c:ext>
              </c:extLst>
            </c:dLbl>
            <c:dLbl>
              <c:idx val="9"/>
              <c:layout>
                <c:manualLayout>
                  <c:x val="-0.19717217207151"/>
                  <c:y val="6.0929087904202199E-2"/>
                </c:manualLayout>
              </c:layout>
              <c:tx>
                <c:rich>
                  <a:bodyPr/>
                  <a:lstStyle/>
                  <a:p>
                    <a:fld id="{1DC128C7-C292-4D12-8AEE-490EAF3C8A39}"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FC3-4DFD-8BA2-95D6729D86A3}"/>
                </c:ext>
              </c:extLst>
            </c:dLbl>
            <c:spPr>
              <a:solidFill>
                <a:schemeClr val="bg1">
                  <a:lumMod val="95000"/>
                </a:schemeClr>
              </a:solidFill>
              <a:ln>
                <a:noFill/>
              </a:ln>
              <a:effectLst/>
            </c:spPr>
            <c:txPr>
              <a:bodyPr rot="1200000" vertOverflow="overflow" horzOverflow="overflow" wrap="none" lIns="38100" tIns="19050" rIns="38100" bIns="19050" anchor="ctr">
                <a:spAutoFit/>
              </a:bodyPr>
              <a:lstStyle/>
              <a:p>
                <a:pPr>
                  <a:defRPr sz="1000">
                    <a:latin typeface="+mn-lt"/>
                    <a:cs typeface="Arial" panose="020B0604020202020204" pitchFamily="34" charset="0"/>
                  </a:defRPr>
                </a:pPr>
                <a:endParaRPr lang="it-IT"/>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a:solidFill>
                        <a:srgbClr val="0070C0"/>
                      </a:solidFill>
                      <a:tailEnd type="none" w="med" len="med"/>
                    </a:ln>
                  </c:spPr>
                </c15:leaderLines>
              </c:ext>
            </c:extLst>
          </c:dLbls>
          <c:xVal>
            <c:numRef>
              <c:f>'RISCHIO INERENTE'!$C$5:$C$14</c:f>
              <c:numCache>
                <c:formatCode>General</c:formatCode>
                <c:ptCount val="10"/>
                <c:pt idx="0">
                  <c:v>1.5</c:v>
                </c:pt>
                <c:pt idx="1">
                  <c:v>2.25</c:v>
                </c:pt>
                <c:pt idx="2">
                  <c:v>2.25</c:v>
                </c:pt>
                <c:pt idx="3">
                  <c:v>2.25</c:v>
                </c:pt>
                <c:pt idx="4">
                  <c:v>2.25</c:v>
                </c:pt>
                <c:pt idx="5">
                  <c:v>1.5</c:v>
                </c:pt>
                <c:pt idx="6">
                  <c:v>2.25</c:v>
                </c:pt>
                <c:pt idx="7">
                  <c:v>1.5</c:v>
                </c:pt>
                <c:pt idx="8">
                  <c:v>1.5</c:v>
                </c:pt>
                <c:pt idx="9">
                  <c:v>1.5</c:v>
                </c:pt>
              </c:numCache>
            </c:numRef>
          </c:xVal>
          <c:yVal>
            <c:numRef>
              <c:f>'RISCHIO INERENTE'!$D$5:$D$14</c:f>
              <c:numCache>
                <c:formatCode>General</c:formatCode>
                <c:ptCount val="10"/>
                <c:pt idx="0">
                  <c:v>1.888235294117647</c:v>
                </c:pt>
                <c:pt idx="1">
                  <c:v>1.7833333333333334</c:v>
                </c:pt>
                <c:pt idx="2">
                  <c:v>1.7833333333333334</c:v>
                </c:pt>
                <c:pt idx="3">
                  <c:v>1.888235294117647</c:v>
                </c:pt>
                <c:pt idx="4">
                  <c:v>1.888235294117647</c:v>
                </c:pt>
                <c:pt idx="5">
                  <c:v>1.605</c:v>
                </c:pt>
                <c:pt idx="6">
                  <c:v>1.605</c:v>
                </c:pt>
                <c:pt idx="7">
                  <c:v>1.605</c:v>
                </c:pt>
                <c:pt idx="8">
                  <c:v>1.605</c:v>
                </c:pt>
                <c:pt idx="9">
                  <c:v>1.605</c:v>
                </c:pt>
              </c:numCache>
            </c:numRef>
          </c:yVal>
          <c:smooth val="0"/>
          <c:extLst>
            <c:ext xmlns:c15="http://schemas.microsoft.com/office/drawing/2012/chart" uri="{02D57815-91ED-43cb-92C2-25804820EDAC}">
              <c15:datalabelsRange>
                <c15:f>'RISCHIO INERENTE'!$A$5:$A$14</c15:f>
                <c15:dlblRangeCache>
                  <c:ptCount val="10"/>
                  <c:pt idx="0">
                    <c:v>perdita_dati</c:v>
                  </c:pt>
                  <c:pt idx="1">
                    <c:v>distruzione_dati</c:v>
                  </c:pt>
                  <c:pt idx="2">
                    <c:v>modifica_non_autorizzata_dati</c:v>
                  </c:pt>
                  <c:pt idx="3">
                    <c:v>divulgazione_dati</c:v>
                  </c:pt>
                  <c:pt idx="4">
                    <c:v>accesso_illegittimo_dati</c:v>
                  </c:pt>
                  <c:pt idx="5">
                    <c:v>eccedenza_dati</c:v>
                  </c:pt>
                  <c:pt idx="6">
                    <c:v>raffronti_non_autorizzati</c:v>
                  </c:pt>
                  <c:pt idx="7">
                    <c:v>trasparenza_perdita_controllo_dati</c:v>
                  </c:pt>
                  <c:pt idx="8">
                    <c:v>cambio_finalita</c:v>
                  </c:pt>
                  <c:pt idx="9">
                    <c:v>data_retention</c:v>
                  </c:pt>
                </c15:dlblRangeCache>
              </c15:datalabelsRange>
            </c:ext>
            <c:ext xmlns:c16="http://schemas.microsoft.com/office/drawing/2014/chart" uri="{C3380CC4-5D6E-409C-BE32-E72D297353CC}">
              <c16:uniqueId val="{0000001E-6FC3-4DFD-8BA2-95D6729D86A3}"/>
            </c:ext>
          </c:extLst>
        </c:ser>
        <c:dLbls>
          <c:dLblPos val="t"/>
          <c:showLegendKey val="0"/>
          <c:showVal val="1"/>
          <c:showCatName val="0"/>
          <c:showSerName val="0"/>
          <c:showPercent val="0"/>
          <c:showBubbleSize val="0"/>
        </c:dLbls>
        <c:axId val="1147739952"/>
        <c:axId val="1147674416"/>
      </c:scatterChart>
      <c:valAx>
        <c:axId val="1147739952"/>
        <c:scaling>
          <c:orientation val="minMax"/>
          <c:max val="3"/>
          <c:min val="0"/>
        </c:scaling>
        <c:delete val="0"/>
        <c:axPos val="b"/>
        <c:title>
          <c:tx>
            <c:rich>
              <a:bodyPr/>
              <a:lstStyle/>
              <a:p>
                <a:pPr>
                  <a:defRPr sz="1800">
                    <a:solidFill>
                      <a:schemeClr val="accent1">
                        <a:lumMod val="75000"/>
                      </a:schemeClr>
                    </a:solidFill>
                  </a:defRPr>
                </a:pPr>
                <a:r>
                  <a:rPr lang="it-IT" sz="1800">
                    <a:solidFill>
                      <a:schemeClr val="accent1">
                        <a:lumMod val="75000"/>
                      </a:schemeClr>
                    </a:solidFill>
                  </a:rPr>
                  <a:t>GRAVITA' IMPATTO</a:t>
                </a:r>
              </a:p>
            </c:rich>
          </c:tx>
          <c:layout>
            <c:manualLayout>
              <c:xMode val="edge"/>
              <c:yMode val="edge"/>
              <c:x val="0.64532513242374301"/>
              <c:y val="0.95242849643794503"/>
            </c:manualLayout>
          </c:layout>
          <c:overlay val="0"/>
        </c:title>
        <c:numFmt formatCode="0.0" sourceLinked="0"/>
        <c:majorTickMark val="out"/>
        <c:minorTickMark val="none"/>
        <c:tickLblPos val="nextTo"/>
        <c:txPr>
          <a:bodyPr/>
          <a:lstStyle/>
          <a:p>
            <a:pPr>
              <a:defRPr sz="1000">
                <a:latin typeface="+mn-lt"/>
                <a:cs typeface="Arial" panose="020B0604020202020204" pitchFamily="34" charset="0"/>
              </a:defRPr>
            </a:pPr>
            <a:endParaRPr lang="it-IT"/>
          </a:p>
        </c:txPr>
        <c:crossAx val="1147674416"/>
        <c:crosses val="autoZero"/>
        <c:crossBetween val="midCat"/>
        <c:majorUnit val="0.6"/>
      </c:valAx>
      <c:valAx>
        <c:axId val="1147674416"/>
        <c:scaling>
          <c:orientation val="minMax"/>
          <c:max val="3"/>
          <c:min val="0"/>
        </c:scaling>
        <c:delete val="0"/>
        <c:axPos val="l"/>
        <c:title>
          <c:tx>
            <c:rich>
              <a:bodyPr/>
              <a:lstStyle/>
              <a:p>
                <a:pPr>
                  <a:defRPr sz="1800">
                    <a:solidFill>
                      <a:schemeClr val="accent1">
                        <a:lumMod val="75000"/>
                      </a:schemeClr>
                    </a:solidFill>
                  </a:defRPr>
                </a:pPr>
                <a:r>
                  <a:rPr lang="it-IT" sz="1800">
                    <a:solidFill>
                      <a:schemeClr val="accent1">
                        <a:lumMod val="75000"/>
                      </a:schemeClr>
                    </a:solidFill>
                  </a:rPr>
                  <a:t>PROBABILITA'</a:t>
                </a:r>
              </a:p>
            </c:rich>
          </c:tx>
          <c:layout>
            <c:manualLayout>
              <c:xMode val="edge"/>
              <c:yMode val="edge"/>
              <c:x val="1.8657196266427999E-2"/>
              <c:y val="0.13004424446944099"/>
            </c:manualLayout>
          </c:layout>
          <c:overlay val="0"/>
        </c:title>
        <c:numFmt formatCode="0.0" sourceLinked="0"/>
        <c:majorTickMark val="out"/>
        <c:minorTickMark val="none"/>
        <c:tickLblPos val="nextTo"/>
        <c:txPr>
          <a:bodyPr/>
          <a:lstStyle/>
          <a:p>
            <a:pPr>
              <a:defRPr sz="1100">
                <a:latin typeface="+mn-lt"/>
                <a:cs typeface="Arial" panose="020B0604020202020204" pitchFamily="34" charset="0"/>
              </a:defRPr>
            </a:pPr>
            <a:endParaRPr lang="it-IT"/>
          </a:p>
        </c:txPr>
        <c:crossAx val="1147739952"/>
        <c:crosses val="autoZero"/>
        <c:crossBetween val="midCat"/>
        <c:majorUnit val="0.6"/>
        <c:minorUnit val="0.6"/>
      </c:valAx>
      <c:spPr>
        <a:noFill/>
        <a:ln w="25400">
          <a:noFill/>
        </a:ln>
      </c:spPr>
    </c:plotArea>
    <c:plotVisOnly val="0"/>
    <c:dispBlanksAs val="gap"/>
    <c:showDLblsOverMax val="0"/>
  </c:chart>
  <c:spPr>
    <a:blipFill>
      <a:blip xmlns:r="http://schemas.openxmlformats.org/officeDocument/2006/relationships" r:embed="rId1"/>
      <a:stretch>
        <a:fillRect l="11000" t="13000" r="10000" b="8000"/>
      </a:stretch>
    </a:blipFill>
    <a:ln>
      <a:solidFill>
        <a:schemeClr val="bg1">
          <a:lumMod val="75000"/>
        </a:schemeClr>
      </a:solidFill>
    </a:ln>
  </c:spPr>
  <c:txPr>
    <a:bodyPr/>
    <a:lstStyle/>
    <a:p>
      <a:pPr>
        <a:defRPr sz="1400"/>
      </a:pPr>
      <a:endParaRPr lang="it-IT"/>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it-IT" sz="2000" b="1" i="0" baseline="0"/>
              <a:t>Livelli di rischio - Grafico a barre</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spPr>
            <a:solidFill>
              <a:schemeClr val="accent1">
                <a:lumMod val="75000"/>
              </a:schemeClr>
            </a:solidFill>
            <a:ln>
              <a:noFill/>
            </a:ln>
            <a:effectLst/>
          </c:spPr>
          <c:invertIfNegative val="0"/>
          <c:dLbls>
            <c:dLbl>
              <c:idx val="0"/>
              <c:tx>
                <c:rich>
                  <a:bodyPr/>
                  <a:lstStyle/>
                  <a:p>
                    <a:fld id="{AAC407A2-DF79-4BFD-A23D-8DE2C9DACEE8}" type="CELLRANGE">
                      <a:rPr lang="en-US"/>
                      <a:pPr/>
                      <a:t>[INTERVALLOCELLE]</a:t>
                    </a:fld>
                    <a:endParaRPr lang="it-IT"/>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000-4F6C-AC5B-678A1D13D5F9}"/>
                </c:ext>
              </c:extLst>
            </c:dLbl>
            <c:dLbl>
              <c:idx val="1"/>
              <c:tx>
                <c:rich>
                  <a:bodyPr/>
                  <a:lstStyle/>
                  <a:p>
                    <a:fld id="{CA409C56-AEE7-4A60-B005-2F57C912AC75}" type="CELLRANGE">
                      <a:rPr lang="it-IT"/>
                      <a:pPr/>
                      <a:t>[INTERVALLOCELLE]</a:t>
                    </a:fld>
                    <a:endParaRPr lang="it-IT"/>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1F7-42F4-A2CC-29627D5A2566}"/>
                </c:ext>
              </c:extLst>
            </c:dLbl>
            <c:dLbl>
              <c:idx val="2"/>
              <c:tx>
                <c:rich>
                  <a:bodyPr/>
                  <a:lstStyle/>
                  <a:p>
                    <a:fld id="{FAB1797A-16D0-4880-A25D-708D46E447CC}" type="CELLRANGE">
                      <a:rPr lang="it-IT"/>
                      <a:pPr/>
                      <a:t>[INTERVALLOCELLE]</a:t>
                    </a:fld>
                    <a:endParaRPr lang="it-IT"/>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1F7-42F4-A2CC-29627D5A2566}"/>
                </c:ext>
              </c:extLst>
            </c:dLbl>
            <c:dLbl>
              <c:idx val="3"/>
              <c:tx>
                <c:rich>
                  <a:bodyPr/>
                  <a:lstStyle/>
                  <a:p>
                    <a:fld id="{CB266683-4126-4E09-A829-C93052B7D5DB}" type="CELLRANGE">
                      <a:rPr lang="it-IT"/>
                      <a:pPr/>
                      <a:t>[INTERVALLOCELLE]</a:t>
                    </a:fld>
                    <a:endParaRPr lang="it-IT"/>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F7-42F4-A2CC-29627D5A2566}"/>
                </c:ext>
              </c:extLst>
            </c:dLbl>
            <c:dLbl>
              <c:idx val="4"/>
              <c:tx>
                <c:rich>
                  <a:bodyPr/>
                  <a:lstStyle/>
                  <a:p>
                    <a:fld id="{8E43844F-A7F3-4C93-AEAE-FBF6D4368ACC}" type="CELLRANGE">
                      <a:rPr lang="it-IT"/>
                      <a:pPr/>
                      <a:t>[INTERVALLOCELLE]</a:t>
                    </a:fld>
                    <a:endParaRPr lang="it-IT"/>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F7-42F4-A2CC-29627D5A2566}"/>
                </c:ext>
              </c:extLst>
            </c:dLbl>
            <c:dLbl>
              <c:idx val="5"/>
              <c:tx>
                <c:rich>
                  <a:bodyPr/>
                  <a:lstStyle/>
                  <a:p>
                    <a:fld id="{E6178098-1017-4D18-962C-C7805EB574D0}" type="CELLRANGE">
                      <a:rPr lang="it-IT"/>
                      <a:pPr/>
                      <a:t>[INTERVALLOCELLE]</a:t>
                    </a:fld>
                    <a:endParaRPr lang="it-IT"/>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F7-42F4-A2CC-29627D5A2566}"/>
                </c:ext>
              </c:extLst>
            </c:dLbl>
            <c:dLbl>
              <c:idx val="6"/>
              <c:tx>
                <c:rich>
                  <a:bodyPr/>
                  <a:lstStyle/>
                  <a:p>
                    <a:fld id="{28BF17F4-963D-485F-BE5C-7614B1B3693F}" type="CELLRANGE">
                      <a:rPr lang="it-IT"/>
                      <a:pPr/>
                      <a:t>[INTERVALLOCELLE]</a:t>
                    </a:fld>
                    <a:endParaRPr lang="it-IT"/>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F7-42F4-A2CC-29627D5A2566}"/>
                </c:ext>
              </c:extLst>
            </c:dLbl>
            <c:dLbl>
              <c:idx val="7"/>
              <c:layout>
                <c:manualLayout>
                  <c:x val="1.6310209977619501E-3"/>
                  <c:y val="9.5402529229300898E-2"/>
                </c:manualLayout>
              </c:layout>
              <c:tx>
                <c:rich>
                  <a:bodyPr/>
                  <a:lstStyle/>
                  <a:p>
                    <a:fld id="{D396DFCB-02F5-4DB0-9833-9ABF3DCF1587}" type="CELLRANGE">
                      <a:rPr lang="en-US"/>
                      <a:pPr/>
                      <a:t>[INTERVALLOCELLE]</a:t>
                    </a:fld>
                    <a:endParaRPr lang="it-IT"/>
                  </a:p>
                </c:rich>
              </c:tx>
              <c:dLblPos val="outEnd"/>
              <c:showLegendKey val="0"/>
              <c:showVal val="0"/>
              <c:showCatName val="0"/>
              <c:showSerName val="0"/>
              <c:showPercent val="0"/>
              <c:showBubbleSize val="0"/>
              <c:extLst>
                <c:ext xmlns:c15="http://schemas.microsoft.com/office/drawing/2012/chart" uri="{CE6537A1-D6FC-4f65-9D91-7224C49458BB}">
                  <c15:layout>
                    <c:manualLayout>
                      <c:w val="0.12907459873499499"/>
                      <c:h val="3.7220711047482702E-2"/>
                    </c:manualLayout>
                  </c15:layout>
                  <c15:dlblFieldTable/>
                  <c15:showDataLabelsRange val="1"/>
                </c:ext>
                <c:ext xmlns:c16="http://schemas.microsoft.com/office/drawing/2014/chart" uri="{C3380CC4-5D6E-409C-BE32-E72D297353CC}">
                  <c16:uniqueId val="{00000003-C000-4F6C-AC5B-678A1D13D5F9}"/>
                </c:ext>
              </c:extLst>
            </c:dLbl>
            <c:dLbl>
              <c:idx val="8"/>
              <c:tx>
                <c:rich>
                  <a:bodyPr/>
                  <a:lstStyle/>
                  <a:p>
                    <a:fld id="{2D36528E-4062-4D68-9CC0-B5427923D175}" type="CELLRANGE">
                      <a:rPr lang="it-IT"/>
                      <a:pPr/>
                      <a:t>[INTERVALLOCELLE]</a:t>
                    </a:fld>
                    <a:endParaRPr lang="it-IT"/>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F7-42F4-A2CC-29627D5A2566}"/>
                </c:ext>
              </c:extLst>
            </c:dLbl>
            <c:dLbl>
              <c:idx val="9"/>
              <c:tx>
                <c:rich>
                  <a:bodyPr/>
                  <a:lstStyle/>
                  <a:p>
                    <a:fld id="{25166980-9174-48A7-A777-5A4409AB35C0}" type="CELLRANGE">
                      <a:rPr lang="it-IT"/>
                      <a:pPr/>
                      <a:t>[INTERVALLOCELLE]</a:t>
                    </a:fld>
                    <a:endParaRPr lang="it-IT"/>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F7-42F4-A2CC-29627D5A2566}"/>
                </c:ext>
              </c:extLst>
            </c:dLbl>
            <c:spPr>
              <a:solidFill>
                <a:sysClr val="window" lastClr="FFFFFF"/>
              </a:solidFill>
              <a:ln cap="flat">
                <a:noFill/>
                <a:round/>
              </a:ln>
              <a:effectLst/>
            </c:spPr>
            <c:txPr>
              <a:bodyPr rot="0" spcFirstLastPara="1" vertOverflow="clip" horzOverflow="clip" vert="horz" wrap="square" lIns="38100" tIns="19050" rIns="38100" bIns="19050" anchor="ctr" anchorCtr="1">
                <a:spAutoFit/>
              </a:bodyPr>
              <a:lstStyle/>
              <a:p>
                <a:pPr>
                  <a:defRPr sz="1000" b="0" i="0" u="none" strike="noStrike" kern="1200" baseline="0">
                    <a:ln>
                      <a:noFill/>
                    </a:ln>
                    <a:solidFill>
                      <a:schemeClr val="dk1">
                        <a:lumMod val="65000"/>
                        <a:lumOff val="35000"/>
                      </a:schemeClr>
                    </a:solidFill>
                    <a:latin typeface="+mn-lt"/>
                    <a:ea typeface="+mn-ea"/>
                    <a:cs typeface="+mn-cs"/>
                  </a:defRPr>
                </a:pPr>
                <a:endParaRPr lang="it-IT"/>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borderCallout1">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'RISCHIO INERENTE'!$E$5:$E$14</c:f>
              <c:numCache>
                <c:formatCode>General</c:formatCode>
                <c:ptCount val="10"/>
                <c:pt idx="0">
                  <c:v>2.83</c:v>
                </c:pt>
                <c:pt idx="1">
                  <c:v>4.01</c:v>
                </c:pt>
                <c:pt idx="2">
                  <c:v>4.01</c:v>
                </c:pt>
                <c:pt idx="3">
                  <c:v>4.25</c:v>
                </c:pt>
                <c:pt idx="4">
                  <c:v>4.25</c:v>
                </c:pt>
                <c:pt idx="5">
                  <c:v>2.41</c:v>
                </c:pt>
                <c:pt idx="6">
                  <c:v>3.61</c:v>
                </c:pt>
                <c:pt idx="7">
                  <c:v>2.41</c:v>
                </c:pt>
                <c:pt idx="8">
                  <c:v>2.41</c:v>
                </c:pt>
                <c:pt idx="9">
                  <c:v>2.41</c:v>
                </c:pt>
              </c:numCache>
            </c:numRef>
          </c:val>
          <c:extLst>
            <c:ext xmlns:c15="http://schemas.microsoft.com/office/drawing/2012/chart" uri="{02D57815-91ED-43cb-92C2-25804820EDAC}">
              <c15:datalabelsRange>
                <c15:f>'RISCHIO INERENTE'!$A$5:$A$14</c15:f>
                <c15:dlblRangeCache>
                  <c:ptCount val="10"/>
                  <c:pt idx="0">
                    <c:v>perdita_dati</c:v>
                  </c:pt>
                  <c:pt idx="1">
                    <c:v>distruzione_dati</c:v>
                  </c:pt>
                  <c:pt idx="2">
                    <c:v>modifica_non_autorizzata_dati</c:v>
                  </c:pt>
                  <c:pt idx="3">
                    <c:v>divulgazione_dati</c:v>
                  </c:pt>
                  <c:pt idx="4">
                    <c:v>accesso_illegittimo_dati</c:v>
                  </c:pt>
                  <c:pt idx="5">
                    <c:v>eccedenza_dati</c:v>
                  </c:pt>
                  <c:pt idx="6">
                    <c:v>raffronti_non_autorizzati</c:v>
                  </c:pt>
                  <c:pt idx="7">
                    <c:v>trasparenza_perdita_controllo_dati</c:v>
                  </c:pt>
                  <c:pt idx="8">
                    <c:v>cambio_finalita</c:v>
                  </c:pt>
                  <c:pt idx="9">
                    <c:v>data_retention</c:v>
                  </c:pt>
                </c15:dlblRangeCache>
              </c15:datalabelsRange>
            </c:ext>
            <c:ext xmlns:c16="http://schemas.microsoft.com/office/drawing/2014/chart" uri="{C3380CC4-5D6E-409C-BE32-E72D297353CC}">
              <c16:uniqueId val="{00000000-C000-4F6C-AC5B-678A1D13D5F9}"/>
            </c:ext>
          </c:extLst>
        </c:ser>
        <c:dLbls>
          <c:dLblPos val="ctr"/>
          <c:showLegendKey val="0"/>
          <c:showVal val="1"/>
          <c:showCatName val="0"/>
          <c:showSerName val="0"/>
          <c:showPercent val="0"/>
          <c:showBubbleSize val="0"/>
        </c:dLbls>
        <c:gapWidth val="182"/>
        <c:axId val="1161070032"/>
        <c:axId val="1161389616"/>
      </c:barChart>
      <c:catAx>
        <c:axId val="1161070032"/>
        <c:scaling>
          <c:orientation val="minMax"/>
        </c:scaling>
        <c:delete val="1"/>
        <c:axPos val="b"/>
        <c:numFmt formatCode="General" sourceLinked="1"/>
        <c:majorTickMark val="none"/>
        <c:minorTickMark val="none"/>
        <c:tickLblPos val="nextTo"/>
        <c:crossAx val="1161389616"/>
        <c:crosses val="autoZero"/>
        <c:auto val="1"/>
        <c:lblAlgn val="ctr"/>
        <c:lblOffset val="100"/>
        <c:noMultiLvlLbl val="0"/>
      </c:catAx>
      <c:valAx>
        <c:axId val="116138961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161070032"/>
        <c:crosses val="autoZero"/>
        <c:crossBetween val="between"/>
      </c:valAx>
      <c:spPr>
        <a:gradFill>
          <a:gsLst>
            <a:gs pos="0">
              <a:schemeClr val="accent6">
                <a:lumMod val="40000"/>
                <a:lumOff val="60000"/>
              </a:schemeClr>
            </a:gs>
            <a:gs pos="52000">
              <a:schemeClr val="accent4">
                <a:lumMod val="60000"/>
                <a:lumOff val="40000"/>
              </a:schemeClr>
            </a:gs>
            <a:gs pos="26000">
              <a:schemeClr val="accent4">
                <a:lumMod val="40000"/>
                <a:lumOff val="60000"/>
              </a:schemeClr>
            </a:gs>
            <a:gs pos="78000">
              <a:srgbClr val="FF6600"/>
            </a:gs>
            <a:gs pos="100000">
              <a:srgbClr val="C00000"/>
            </a:gs>
          </a:gsLst>
          <a:lin ang="16200000" scaled="1"/>
        </a:grad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bg1">
                  <a:lumMod val="8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0-B9F6-4FCE-86B4-75DC7146C22A}"/>
              </c:ext>
            </c:extLst>
          </c:dPt>
          <c:dPt>
            <c:idx val="1"/>
            <c:bubble3D val="0"/>
            <c:spPr>
              <a:solidFill>
                <a:schemeClr val="bg1">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6-B9F6-4FCE-86B4-75DC7146C22A}"/>
              </c:ext>
            </c:extLst>
          </c:dPt>
          <c:dPt>
            <c:idx val="2"/>
            <c:bubble3D val="0"/>
            <c:spPr>
              <a:solidFill>
                <a:srgbClr val="FF3B0D"/>
              </a:solidFill>
              <a:ln w="25400">
                <a:solidFill>
                  <a:schemeClr val="lt1"/>
                </a:solidFill>
              </a:ln>
              <a:effectLst/>
              <a:sp3d contourW="25400">
                <a:contourClr>
                  <a:schemeClr val="lt1"/>
                </a:contourClr>
              </a:sp3d>
            </c:spPr>
            <c:extLst>
              <c:ext xmlns:c16="http://schemas.microsoft.com/office/drawing/2014/chart" uri="{C3380CC4-5D6E-409C-BE32-E72D297353CC}">
                <c16:uniqueId val="{0000001E-B9F6-4FCE-86B4-75DC7146C22A}"/>
              </c:ext>
            </c:extLst>
          </c:dPt>
          <c:dPt>
            <c:idx val="3"/>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B-B9F6-4FCE-86B4-75DC7146C22A}"/>
              </c:ext>
            </c:extLst>
          </c:dPt>
          <c:dPt>
            <c:idx val="4"/>
            <c:bubble3D val="0"/>
            <c:spPr>
              <a:solidFill>
                <a:schemeClr val="accent6">
                  <a:lumMod val="40000"/>
                  <a:lumOff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6-B9F6-4FCE-86B4-75DC7146C22A}"/>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211-4DF3-8394-F9651EA406BB}"/>
              </c:ext>
            </c:extLst>
          </c:dPt>
          <c:cat>
            <c:strRef>
              <c:f>GOVERNANCE!$B$50:$B$55</c:f>
              <c:strCache>
                <c:ptCount val="6"/>
                <c:pt idx="0">
                  <c:v>Non specificato</c:v>
                </c:pt>
                <c:pt idx="1">
                  <c:v>Non applicabile</c:v>
                </c:pt>
                <c:pt idx="2">
                  <c:v>Inadeguato</c:v>
                </c:pt>
                <c:pt idx="3">
                  <c:v>Parzialmente adeguato</c:v>
                </c:pt>
                <c:pt idx="4">
                  <c:v>Adeguato</c:v>
                </c:pt>
                <c:pt idx="5">
                  <c:v>Verificato e Ben applicato</c:v>
                </c:pt>
              </c:strCache>
            </c:strRef>
          </c:cat>
          <c:val>
            <c:numRef>
              <c:f>GOVERNANCE!$C$50:$C$55</c:f>
              <c:numCache>
                <c:formatCode>General</c:formatCode>
                <c:ptCount val="6"/>
                <c:pt idx="0">
                  <c:v>0</c:v>
                </c:pt>
                <c:pt idx="1">
                  <c:v>0</c:v>
                </c:pt>
                <c:pt idx="2">
                  <c:v>0</c:v>
                </c:pt>
                <c:pt idx="3">
                  <c:v>0</c:v>
                </c:pt>
                <c:pt idx="4">
                  <c:v>27</c:v>
                </c:pt>
                <c:pt idx="5">
                  <c:v>2</c:v>
                </c:pt>
              </c:numCache>
            </c:numRef>
          </c:val>
          <c:extLst>
            <c:ext xmlns:c16="http://schemas.microsoft.com/office/drawing/2014/chart" uri="{C3380CC4-5D6E-409C-BE32-E72D297353CC}">
              <c16:uniqueId val="{00000000-B9F6-4FCE-86B4-75DC7146C22A}"/>
            </c:ext>
          </c:extLst>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1"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2000">
                <a:latin typeface="+mn-lt"/>
                <a:cs typeface="Arial" panose="020B0604020202020204" pitchFamily="34" charset="0"/>
              </a:defRPr>
            </a:pPr>
            <a:r>
              <a:rPr lang="it-IT" sz="2000">
                <a:latin typeface="+mn-lt"/>
                <a:cs typeface="Arial" panose="020B0604020202020204" pitchFamily="34" charset="0"/>
              </a:rPr>
              <a:t>Mappa Rischio Inerente</a:t>
            </a:r>
          </a:p>
        </c:rich>
      </c:tx>
      <c:layout>
        <c:manualLayout>
          <c:xMode val="edge"/>
          <c:yMode val="edge"/>
          <c:x val="0.33437129132054599"/>
          <c:y val="0"/>
        </c:manualLayout>
      </c:layout>
      <c:overlay val="0"/>
    </c:title>
    <c:autoTitleDeleted val="0"/>
    <c:plotArea>
      <c:layout>
        <c:manualLayout>
          <c:layoutTarget val="inner"/>
          <c:xMode val="edge"/>
          <c:yMode val="edge"/>
          <c:x val="0.116362680997287"/>
          <c:y val="0.139209727690289"/>
          <c:w val="0.77387834378365805"/>
          <c:h val="0.77657545491719404"/>
        </c:manualLayout>
      </c:layout>
      <c:scatterChart>
        <c:scatterStyle val="lineMarker"/>
        <c:varyColors val="1"/>
        <c:ser>
          <c:idx val="0"/>
          <c:order val="0"/>
          <c:spPr>
            <a:ln w="19050">
              <a:noFill/>
            </a:ln>
          </c:spPr>
          <c:marker>
            <c:symbol val="diamond"/>
            <c:size val="12"/>
            <c:spPr>
              <a:solidFill>
                <a:schemeClr val="accent1">
                  <a:lumMod val="50000"/>
                </a:schemeClr>
              </a:solidFill>
              <a:ln>
                <a:solidFill>
                  <a:schemeClr val="bg1"/>
                </a:solidFill>
              </a:ln>
            </c:spPr>
          </c:marker>
          <c:dLbls>
            <c:dLbl>
              <c:idx val="0"/>
              <c:layout>
                <c:manualLayout>
                  <c:x val="-0.145838647658801"/>
                  <c:y val="-8.5875186963834706E-3"/>
                </c:manualLayout>
              </c:layout>
              <c:tx>
                <c:rich>
                  <a:bodyPr/>
                  <a:lstStyle/>
                  <a:p>
                    <a:fld id="{41428E73-029F-4BB7-A466-32AE6A47CAE7}"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0A-465F-8285-2A1336D65F58}"/>
                </c:ext>
              </c:extLst>
            </c:dLbl>
            <c:dLbl>
              <c:idx val="1"/>
              <c:layout>
                <c:manualLayout>
                  <c:x val="3.2022647713171197E-2"/>
                  <c:y val="0.11166803368328999"/>
                </c:manualLayout>
              </c:layout>
              <c:tx>
                <c:rich>
                  <a:bodyPr/>
                  <a:lstStyle/>
                  <a:p>
                    <a:fld id="{9C8CDF39-1EAD-414A-A334-2419AB725CC8}"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0A-465F-8285-2A1336D65F58}"/>
                </c:ext>
              </c:extLst>
            </c:dLbl>
            <c:dLbl>
              <c:idx val="2"/>
              <c:layout>
                <c:manualLayout>
                  <c:x val="-0.143279787016306"/>
                  <c:y val="8.0722604986876598E-2"/>
                </c:manualLayout>
              </c:layout>
              <c:tx>
                <c:rich>
                  <a:bodyPr/>
                  <a:lstStyle/>
                  <a:p>
                    <a:fld id="{AB065C5E-7539-44D7-A98B-CFFCED980EF1}"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0A-465F-8285-2A1336D65F58}"/>
                </c:ext>
              </c:extLst>
            </c:dLbl>
            <c:dLbl>
              <c:idx val="3"/>
              <c:layout>
                <c:manualLayout>
                  <c:x val="3.9756437672942797E-2"/>
                  <c:y val="6.4439304719242502E-2"/>
                </c:manualLayout>
              </c:layout>
              <c:tx>
                <c:rich>
                  <a:bodyPr/>
                  <a:lstStyle/>
                  <a:p>
                    <a:fld id="{278F356A-0D7F-406C-A7DD-4465B03E9C9C}"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0A-465F-8285-2A1336D65F58}"/>
                </c:ext>
              </c:extLst>
            </c:dLbl>
            <c:dLbl>
              <c:idx val="4"/>
              <c:layout>
                <c:manualLayout>
                  <c:x val="6.3682191325286396E-3"/>
                  <c:y val="-1.05747314145448E-2"/>
                </c:manualLayout>
              </c:layout>
              <c:tx>
                <c:rich>
                  <a:bodyPr/>
                  <a:lstStyle/>
                  <a:p>
                    <a:fld id="{6170168D-6E3A-4C4E-BE4C-A439B8207336}"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0A-465F-8285-2A1336D65F58}"/>
                </c:ext>
              </c:extLst>
            </c:dLbl>
            <c:dLbl>
              <c:idx val="5"/>
              <c:layout>
                <c:manualLayout>
                  <c:x val="-0.150215807717163"/>
                  <c:y val="0.117789272532663"/>
                </c:manualLayout>
              </c:layout>
              <c:tx>
                <c:rich>
                  <a:bodyPr/>
                  <a:lstStyle/>
                  <a:p>
                    <a:fld id="{32B19600-E65A-4137-B097-9C4C04B0AEDA}"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0A-465F-8285-2A1336D65F58}"/>
                </c:ext>
              </c:extLst>
            </c:dLbl>
            <c:dLbl>
              <c:idx val="6"/>
              <c:layout>
                <c:manualLayout>
                  <c:x val="1.2658052052843399E-2"/>
                  <c:y val="0.16404841972878401"/>
                </c:manualLayout>
              </c:layout>
              <c:tx>
                <c:rich>
                  <a:bodyPr/>
                  <a:lstStyle/>
                  <a:p>
                    <a:fld id="{9CC53959-25C8-4F9C-95F8-5D2417453452}"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0A-465F-8285-2A1336D65F58}"/>
                </c:ext>
              </c:extLst>
            </c:dLbl>
            <c:dLbl>
              <c:idx val="7"/>
              <c:layout>
                <c:manualLayout>
                  <c:x val="-3.8865724327732799E-3"/>
                  <c:y val="0.181161388004312"/>
                </c:manualLayout>
              </c:layout>
              <c:tx>
                <c:rich>
                  <a:bodyPr/>
                  <a:lstStyle/>
                  <a:p>
                    <a:fld id="{960A36F4-AAB6-4F2E-AC18-DCD1E3C52013}"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0A-465F-8285-2A1336D65F58}"/>
                </c:ext>
              </c:extLst>
            </c:dLbl>
            <c:dLbl>
              <c:idx val="8"/>
              <c:layout>
                <c:manualLayout>
                  <c:x val="-0.152374985147333"/>
                  <c:y val="-3.4364063867016501E-2"/>
                </c:manualLayout>
              </c:layout>
              <c:tx>
                <c:rich>
                  <a:bodyPr rot="1800000" wrap="none" lIns="38100" tIns="19050" rIns="38100" bIns="19050" anchor="ctr">
                    <a:spAutoFit/>
                  </a:bodyPr>
                  <a:lstStyle/>
                  <a:p>
                    <a:pPr>
                      <a:defRPr sz="1000">
                        <a:ln>
                          <a:noFill/>
                        </a:ln>
                        <a:latin typeface="+mn-lt"/>
                        <a:cs typeface="Arial" panose="020B0604020202020204" pitchFamily="34" charset="0"/>
                      </a:defRPr>
                    </a:pPr>
                    <a:fld id="{87F4DE6E-0742-4A65-A40F-7252A9B012FB}" type="CELLRANGE">
                      <a:rPr lang="en-US"/>
                      <a:pPr>
                        <a:defRPr sz="1000">
                          <a:ln>
                            <a:noFill/>
                          </a:ln>
                          <a:latin typeface="+mn-lt"/>
                          <a:cs typeface="Arial" panose="020B0604020202020204" pitchFamily="34" charset="0"/>
                        </a:defRPr>
                      </a:pPr>
                      <a:t>[INTERVALLOCELLE]</a:t>
                    </a:fld>
                    <a:endParaRPr lang="it-IT"/>
                  </a:p>
                </c:rich>
              </c:tx>
              <c:spPr>
                <a:solidFill>
                  <a:schemeClr val="bg1">
                    <a:lumMod val="95000"/>
                  </a:schemeClr>
                </a:solid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8-F20A-465F-8285-2A1336D65F58}"/>
                </c:ext>
              </c:extLst>
            </c:dLbl>
            <c:dLbl>
              <c:idx val="9"/>
              <c:layout>
                <c:manualLayout>
                  <c:x val="-0.21215903711450099"/>
                  <c:y val="6.0197132514395301E-3"/>
                </c:manualLayout>
              </c:layout>
              <c:tx>
                <c:rich>
                  <a:bodyPr/>
                  <a:lstStyle/>
                  <a:p>
                    <a:fld id="{B96531E8-790A-446A-B937-96BD6CE38BA1}"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0A-465F-8285-2A1336D65F58}"/>
                </c:ext>
              </c:extLst>
            </c:dLbl>
            <c:spPr>
              <a:solidFill>
                <a:schemeClr val="bg1">
                  <a:lumMod val="95000"/>
                </a:schemeClr>
              </a:solidFill>
              <a:ln>
                <a:noFill/>
              </a:ln>
              <a:effectLst/>
            </c:spPr>
            <c:txPr>
              <a:bodyPr rot="1800000" wrap="none" lIns="38100" tIns="19050" rIns="38100" bIns="19050" anchor="ctr">
                <a:spAutoFit/>
              </a:bodyPr>
              <a:lstStyle/>
              <a:p>
                <a:pPr>
                  <a:defRPr sz="1000">
                    <a:latin typeface="+mn-lt"/>
                    <a:cs typeface="Arial" panose="020B0604020202020204" pitchFamily="34" charset="0"/>
                  </a:defRPr>
                </a:pPr>
                <a:endParaRPr lang="it-IT"/>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a:solidFill>
                        <a:srgbClr val="0070C0"/>
                      </a:solidFill>
                      <a:tailEnd type="none" w="med" len="med"/>
                    </a:ln>
                  </c:spPr>
                </c15:leaderLines>
              </c:ext>
            </c:extLst>
          </c:dLbls>
          <c:xVal>
            <c:numRef>
              <c:f>'RISCHIO RESIDUO'!$C$5:$C$14</c:f>
              <c:numCache>
                <c:formatCode>General</c:formatCode>
                <c:ptCount val="10"/>
                <c:pt idx="0">
                  <c:v>1.5</c:v>
                </c:pt>
                <c:pt idx="1">
                  <c:v>2.25</c:v>
                </c:pt>
                <c:pt idx="2">
                  <c:v>2.25</c:v>
                </c:pt>
                <c:pt idx="3">
                  <c:v>2.25</c:v>
                </c:pt>
                <c:pt idx="4">
                  <c:v>2.25</c:v>
                </c:pt>
                <c:pt idx="5">
                  <c:v>1.5</c:v>
                </c:pt>
                <c:pt idx="6">
                  <c:v>2.25</c:v>
                </c:pt>
                <c:pt idx="7">
                  <c:v>1.5</c:v>
                </c:pt>
                <c:pt idx="8">
                  <c:v>1.5</c:v>
                </c:pt>
                <c:pt idx="9">
                  <c:v>1.5</c:v>
                </c:pt>
              </c:numCache>
            </c:numRef>
          </c:xVal>
          <c:yVal>
            <c:numRef>
              <c:f>'RISCHIO RESIDUO'!$D$5:$D$14</c:f>
              <c:numCache>
                <c:formatCode>General</c:formatCode>
                <c:ptCount val="10"/>
                <c:pt idx="0">
                  <c:v>1.888235294117647</c:v>
                </c:pt>
                <c:pt idx="1">
                  <c:v>1.7833333333333334</c:v>
                </c:pt>
                <c:pt idx="2">
                  <c:v>1.7833333333333334</c:v>
                </c:pt>
                <c:pt idx="3">
                  <c:v>1.888235294117647</c:v>
                </c:pt>
                <c:pt idx="4">
                  <c:v>1.888235294117647</c:v>
                </c:pt>
                <c:pt idx="5">
                  <c:v>1.605</c:v>
                </c:pt>
                <c:pt idx="6">
                  <c:v>1.605</c:v>
                </c:pt>
                <c:pt idx="7">
                  <c:v>1.605</c:v>
                </c:pt>
                <c:pt idx="8">
                  <c:v>1.605</c:v>
                </c:pt>
                <c:pt idx="9">
                  <c:v>1.605</c:v>
                </c:pt>
              </c:numCache>
            </c:numRef>
          </c:yVal>
          <c:smooth val="0"/>
          <c:extLst>
            <c:ext xmlns:c15="http://schemas.microsoft.com/office/drawing/2012/chart" uri="{02D57815-91ED-43cb-92C2-25804820EDAC}">
              <c15:datalabelsRange>
                <c15:f>'RISCHIO RESIDUO'!$A$5:$A$14</c15:f>
                <c15:dlblRangeCache>
                  <c:ptCount val="10"/>
                  <c:pt idx="0">
                    <c:v>perdita_dati</c:v>
                  </c:pt>
                  <c:pt idx="1">
                    <c:v>distruzione_dati</c:v>
                  </c:pt>
                  <c:pt idx="2">
                    <c:v>modifica_non_autorizzata_dati</c:v>
                  </c:pt>
                  <c:pt idx="3">
                    <c:v>divulgazione_dati</c:v>
                  </c:pt>
                  <c:pt idx="4">
                    <c:v>accesso_illegittimo_dati</c:v>
                  </c:pt>
                  <c:pt idx="5">
                    <c:v>eccedenza_dati</c:v>
                  </c:pt>
                  <c:pt idx="6">
                    <c:v>raffronti_non_autorizzati</c:v>
                  </c:pt>
                  <c:pt idx="7">
                    <c:v>trasparenza_perdita_controllo_dati</c:v>
                  </c:pt>
                  <c:pt idx="8">
                    <c:v>cambio_finalita</c:v>
                  </c:pt>
                  <c:pt idx="9">
                    <c:v>data_retention</c:v>
                  </c:pt>
                </c15:dlblRangeCache>
              </c15:datalabelsRange>
            </c:ext>
            <c:ext xmlns:c16="http://schemas.microsoft.com/office/drawing/2014/chart" uri="{C3380CC4-5D6E-409C-BE32-E72D297353CC}">
              <c16:uniqueId val="{0000000A-F20A-465F-8285-2A1336D65F58}"/>
            </c:ext>
          </c:extLst>
        </c:ser>
        <c:dLbls>
          <c:dLblPos val="t"/>
          <c:showLegendKey val="0"/>
          <c:showVal val="1"/>
          <c:showCatName val="0"/>
          <c:showSerName val="0"/>
          <c:showPercent val="0"/>
          <c:showBubbleSize val="0"/>
        </c:dLbls>
        <c:axId val="1049959280"/>
        <c:axId val="1051220224"/>
      </c:scatterChart>
      <c:valAx>
        <c:axId val="1049959280"/>
        <c:scaling>
          <c:orientation val="minMax"/>
          <c:max val="3"/>
          <c:min val="0"/>
        </c:scaling>
        <c:delete val="0"/>
        <c:axPos val="b"/>
        <c:title>
          <c:tx>
            <c:rich>
              <a:bodyPr/>
              <a:lstStyle/>
              <a:p>
                <a:pPr>
                  <a:defRPr sz="1800">
                    <a:solidFill>
                      <a:schemeClr val="accent1">
                        <a:lumMod val="75000"/>
                      </a:schemeClr>
                    </a:solidFill>
                  </a:defRPr>
                </a:pPr>
                <a:r>
                  <a:rPr lang="it-IT" sz="1800">
                    <a:solidFill>
                      <a:schemeClr val="accent1">
                        <a:lumMod val="75000"/>
                      </a:schemeClr>
                    </a:solidFill>
                  </a:rPr>
                  <a:t>GRAVITA' IMPATTO</a:t>
                </a:r>
              </a:p>
            </c:rich>
          </c:tx>
          <c:layout>
            <c:manualLayout>
              <c:xMode val="edge"/>
              <c:yMode val="edge"/>
              <c:x val="0.64532513242374301"/>
              <c:y val="0.95242849643794503"/>
            </c:manualLayout>
          </c:layout>
          <c:overlay val="0"/>
        </c:title>
        <c:numFmt formatCode="0.0" sourceLinked="0"/>
        <c:majorTickMark val="out"/>
        <c:minorTickMark val="none"/>
        <c:tickLblPos val="nextTo"/>
        <c:txPr>
          <a:bodyPr/>
          <a:lstStyle/>
          <a:p>
            <a:pPr>
              <a:defRPr sz="1000">
                <a:latin typeface="+mn-lt"/>
                <a:cs typeface="Arial" panose="020B0604020202020204" pitchFamily="34" charset="0"/>
              </a:defRPr>
            </a:pPr>
            <a:endParaRPr lang="it-IT"/>
          </a:p>
        </c:txPr>
        <c:crossAx val="1051220224"/>
        <c:crosses val="autoZero"/>
        <c:crossBetween val="midCat"/>
        <c:majorUnit val="0.6"/>
      </c:valAx>
      <c:valAx>
        <c:axId val="1051220224"/>
        <c:scaling>
          <c:orientation val="minMax"/>
          <c:max val="3"/>
          <c:min val="0"/>
        </c:scaling>
        <c:delete val="0"/>
        <c:axPos val="l"/>
        <c:title>
          <c:tx>
            <c:rich>
              <a:bodyPr/>
              <a:lstStyle/>
              <a:p>
                <a:pPr>
                  <a:defRPr sz="1800">
                    <a:solidFill>
                      <a:schemeClr val="accent1">
                        <a:lumMod val="75000"/>
                      </a:schemeClr>
                    </a:solidFill>
                  </a:defRPr>
                </a:pPr>
                <a:r>
                  <a:rPr lang="it-IT" sz="1800">
                    <a:solidFill>
                      <a:schemeClr val="accent1">
                        <a:lumMod val="75000"/>
                      </a:schemeClr>
                    </a:solidFill>
                  </a:rPr>
                  <a:t>PROBABILITA'</a:t>
                </a:r>
              </a:p>
            </c:rich>
          </c:tx>
          <c:layout>
            <c:manualLayout>
              <c:xMode val="edge"/>
              <c:yMode val="edge"/>
              <c:x val="1.8657196266427999E-2"/>
              <c:y val="0.13004424446944099"/>
            </c:manualLayout>
          </c:layout>
          <c:overlay val="0"/>
        </c:title>
        <c:numFmt formatCode="0.0" sourceLinked="0"/>
        <c:majorTickMark val="out"/>
        <c:minorTickMark val="none"/>
        <c:tickLblPos val="nextTo"/>
        <c:txPr>
          <a:bodyPr/>
          <a:lstStyle/>
          <a:p>
            <a:pPr>
              <a:defRPr sz="1100">
                <a:latin typeface="+mn-lt"/>
                <a:cs typeface="Arial" panose="020B0604020202020204" pitchFamily="34" charset="0"/>
              </a:defRPr>
            </a:pPr>
            <a:endParaRPr lang="it-IT"/>
          </a:p>
        </c:txPr>
        <c:crossAx val="1049959280"/>
        <c:crosses val="autoZero"/>
        <c:crossBetween val="midCat"/>
        <c:majorUnit val="0.6"/>
        <c:minorUnit val="0.6"/>
      </c:valAx>
      <c:spPr>
        <a:noFill/>
        <a:ln w="25400">
          <a:noFill/>
        </a:ln>
      </c:spPr>
    </c:plotArea>
    <c:plotVisOnly val="0"/>
    <c:dispBlanksAs val="gap"/>
    <c:showDLblsOverMax val="0"/>
  </c:chart>
  <c:spPr>
    <a:blipFill>
      <a:blip xmlns:r="http://schemas.openxmlformats.org/officeDocument/2006/relationships" r:embed="rId1"/>
      <a:stretch>
        <a:fillRect l="11000" t="13000" r="10000" b="8000"/>
      </a:stretch>
    </a:blipFill>
    <a:ln>
      <a:solidFill>
        <a:schemeClr val="bg1">
          <a:lumMod val="75000"/>
        </a:schemeClr>
      </a:solidFill>
    </a:ln>
  </c:spPr>
  <c:txPr>
    <a:bodyPr/>
    <a:lstStyle/>
    <a:p>
      <a:pPr>
        <a:defRPr sz="1400"/>
      </a:pPr>
      <a:endParaRPr lang="it-IT"/>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it-IT" sz="2000" b="1" i="0" baseline="0"/>
              <a:t>Livelli di rischio inerente e residuo - Grafico a barre</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barChart>
        <c:barDir val="col"/>
        <c:grouping val="clustered"/>
        <c:varyColors val="0"/>
        <c:ser>
          <c:idx val="0"/>
          <c:order val="0"/>
          <c:spPr>
            <a:solidFill>
              <a:schemeClr val="accent1">
                <a:lumMod val="75000"/>
              </a:schemeClr>
            </a:solidFill>
            <a:ln>
              <a:noFill/>
            </a:ln>
            <a:effectLst/>
          </c:spPr>
          <c:invertIfNegative val="0"/>
          <c:dLbls>
            <c:dLbl>
              <c:idx val="0"/>
              <c:tx>
                <c:rich>
                  <a:bodyPr/>
                  <a:lstStyle/>
                  <a:p>
                    <a:fld id="{33266754-D030-46AA-816D-58FFD33593F9}"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5E2-402B-97AB-ADD692D5018D}"/>
                </c:ext>
              </c:extLst>
            </c:dLbl>
            <c:dLbl>
              <c:idx val="1"/>
              <c:tx>
                <c:rich>
                  <a:bodyPr/>
                  <a:lstStyle/>
                  <a:p>
                    <a:fld id="{AEDFA5E3-D403-48D4-B255-AB0B6376E43D}"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5E2-402B-97AB-ADD692D5018D}"/>
                </c:ext>
              </c:extLst>
            </c:dLbl>
            <c:dLbl>
              <c:idx val="2"/>
              <c:tx>
                <c:rich>
                  <a:bodyPr/>
                  <a:lstStyle/>
                  <a:p>
                    <a:fld id="{9A9F0131-2AFB-40B6-9B2A-A511E197FF85}"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5E2-402B-97AB-ADD692D5018D}"/>
                </c:ext>
              </c:extLst>
            </c:dLbl>
            <c:dLbl>
              <c:idx val="3"/>
              <c:tx>
                <c:rich>
                  <a:bodyPr/>
                  <a:lstStyle/>
                  <a:p>
                    <a:fld id="{6058F336-0B3D-4D7C-9910-521E530AFB85}"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5E2-402B-97AB-ADD692D5018D}"/>
                </c:ext>
              </c:extLst>
            </c:dLbl>
            <c:dLbl>
              <c:idx val="4"/>
              <c:tx>
                <c:rich>
                  <a:bodyPr/>
                  <a:lstStyle/>
                  <a:p>
                    <a:fld id="{16D7CAEE-2B5B-4BB5-8A24-A658073BB781}"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5E2-402B-97AB-ADD692D5018D}"/>
                </c:ext>
              </c:extLst>
            </c:dLbl>
            <c:dLbl>
              <c:idx val="5"/>
              <c:tx>
                <c:rich>
                  <a:bodyPr/>
                  <a:lstStyle/>
                  <a:p>
                    <a:fld id="{880D6BD2-8262-45CE-A660-227129741BEF}"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5E2-402B-97AB-ADD692D5018D}"/>
                </c:ext>
              </c:extLst>
            </c:dLbl>
            <c:dLbl>
              <c:idx val="6"/>
              <c:tx>
                <c:rich>
                  <a:bodyPr/>
                  <a:lstStyle/>
                  <a:p>
                    <a:fld id="{FBDE80EE-2D58-49BF-9CF5-FFCFDF8C0353}"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5E2-402B-97AB-ADD692D5018D}"/>
                </c:ext>
              </c:extLst>
            </c:dLbl>
            <c:dLbl>
              <c:idx val="7"/>
              <c:tx>
                <c:rich>
                  <a:bodyPr/>
                  <a:lstStyle/>
                  <a:p>
                    <a:fld id="{FC755741-28E5-4782-A58D-67CF2A345CD5}"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5E2-402B-97AB-ADD692D5018D}"/>
                </c:ext>
              </c:extLst>
            </c:dLbl>
            <c:dLbl>
              <c:idx val="8"/>
              <c:tx>
                <c:rich>
                  <a:bodyPr/>
                  <a:lstStyle/>
                  <a:p>
                    <a:fld id="{F8443187-E300-4D35-B623-10F22C01544C}"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5E2-402B-97AB-ADD692D5018D}"/>
                </c:ext>
              </c:extLst>
            </c:dLbl>
            <c:dLbl>
              <c:idx val="9"/>
              <c:tx>
                <c:rich>
                  <a:bodyPr/>
                  <a:lstStyle/>
                  <a:p>
                    <a:fld id="{130464FF-6DEB-45B9-8524-1EF046C2E064}" type="CELLRANGE">
                      <a:rPr lang="en-US"/>
                      <a:pPr/>
                      <a:t>[INTERVALLOCELLE]</a:t>
                    </a:fld>
                    <a:endParaRPr lang="it-IT"/>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5E2-402B-97AB-ADD692D5018D}"/>
                </c:ext>
              </c:extLst>
            </c:dLbl>
            <c:spPr>
              <a:solidFill>
                <a:sysClr val="window" lastClr="FFFFFF"/>
              </a:solidFill>
              <a:ln cap="flat">
                <a:noFill/>
                <a:round/>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mn-lt"/>
                    <a:ea typeface="+mn-ea"/>
                    <a:cs typeface="+mn-cs"/>
                  </a:defRPr>
                </a:pPr>
                <a:endParaRPr lang="it-IT"/>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'RISCHIO RESIDUO'!$E$5:$E$14</c:f>
              <c:numCache>
                <c:formatCode>General</c:formatCode>
                <c:ptCount val="10"/>
                <c:pt idx="0">
                  <c:v>2.83</c:v>
                </c:pt>
                <c:pt idx="1">
                  <c:v>4.01</c:v>
                </c:pt>
                <c:pt idx="2">
                  <c:v>4.01</c:v>
                </c:pt>
                <c:pt idx="3">
                  <c:v>4.25</c:v>
                </c:pt>
                <c:pt idx="4">
                  <c:v>4.25</c:v>
                </c:pt>
                <c:pt idx="5">
                  <c:v>2.41</c:v>
                </c:pt>
                <c:pt idx="6">
                  <c:v>3.61</c:v>
                </c:pt>
                <c:pt idx="7">
                  <c:v>2.41</c:v>
                </c:pt>
                <c:pt idx="8">
                  <c:v>2.41</c:v>
                </c:pt>
                <c:pt idx="9">
                  <c:v>2.41</c:v>
                </c:pt>
              </c:numCache>
            </c:numRef>
          </c:val>
          <c:extLst>
            <c:ext xmlns:c15="http://schemas.microsoft.com/office/drawing/2012/chart" uri="{02D57815-91ED-43cb-92C2-25804820EDAC}">
              <c15:datalabelsRange>
                <c15:f>'RISCHIO RESIDUO'!$A$5:$A$14</c15:f>
                <c15:dlblRangeCache>
                  <c:ptCount val="10"/>
                  <c:pt idx="0">
                    <c:v>perdita_dati</c:v>
                  </c:pt>
                  <c:pt idx="1">
                    <c:v>distruzione_dati</c:v>
                  </c:pt>
                  <c:pt idx="2">
                    <c:v>modifica_non_autorizzata_dati</c:v>
                  </c:pt>
                  <c:pt idx="3">
                    <c:v>divulgazione_dati</c:v>
                  </c:pt>
                  <c:pt idx="4">
                    <c:v>accesso_illegittimo_dati</c:v>
                  </c:pt>
                  <c:pt idx="5">
                    <c:v>eccedenza_dati</c:v>
                  </c:pt>
                  <c:pt idx="6">
                    <c:v>raffronti_non_autorizzati</c:v>
                  </c:pt>
                  <c:pt idx="7">
                    <c:v>trasparenza_perdita_controllo_dati</c:v>
                  </c:pt>
                  <c:pt idx="8">
                    <c:v>cambio_finalita</c:v>
                  </c:pt>
                  <c:pt idx="9">
                    <c:v>data_retention</c:v>
                  </c:pt>
                </c15:dlblRangeCache>
              </c15:datalabelsRange>
            </c:ext>
            <c:ext xmlns:c16="http://schemas.microsoft.com/office/drawing/2014/chart" uri="{C3380CC4-5D6E-409C-BE32-E72D297353CC}">
              <c16:uniqueId val="{0000000A-AF3D-4BA0-BB5E-9C27E4624865}"/>
            </c:ext>
          </c:extLst>
        </c:ser>
        <c:ser>
          <c:idx val="1"/>
          <c:order val="1"/>
          <c:tx>
            <c:v>resid</c:v>
          </c:tx>
          <c:spPr>
            <a:solidFill>
              <a:srgbClr val="00B0F0"/>
            </a:solidFill>
            <a:ln>
              <a:noFill/>
            </a:ln>
            <a:effectLst/>
          </c:spPr>
          <c:invertIfNegative val="0"/>
          <c:dLbls>
            <c:delete val="1"/>
          </c:dLbls>
          <c:val>
            <c:numRef>
              <c:f>'RISCHIO RESIDUO'!$L$5:$L$14</c:f>
              <c:numCache>
                <c:formatCode>General</c:formatCode>
                <c:ptCount val="10"/>
                <c:pt idx="0">
                  <c:v>1.7597070944757216</c:v>
                </c:pt>
                <c:pt idx="1">
                  <c:v>2.4934365543631247</c:v>
                </c:pt>
                <c:pt idx="2">
                  <c:v>2.4934365543631247</c:v>
                </c:pt>
                <c:pt idx="3">
                  <c:v>2.6426696648486985</c:v>
                </c:pt>
                <c:pt idx="4">
                  <c:v>2.6426696648486985</c:v>
                </c:pt>
                <c:pt idx="5">
                  <c:v>1.4985491511259679</c:v>
                </c:pt>
                <c:pt idx="6">
                  <c:v>2.2447147035538353</c:v>
                </c:pt>
                <c:pt idx="7">
                  <c:v>1.4985491511259679</c:v>
                </c:pt>
                <c:pt idx="8">
                  <c:v>1.4985491511259679</c:v>
                </c:pt>
                <c:pt idx="9">
                  <c:v>1.4985491511259679</c:v>
                </c:pt>
              </c:numCache>
            </c:numRef>
          </c:val>
          <c:extLst>
            <c:ext xmlns:c16="http://schemas.microsoft.com/office/drawing/2014/chart" uri="{C3380CC4-5D6E-409C-BE32-E72D297353CC}">
              <c16:uniqueId val="{00000027-AF3D-4BA0-BB5E-9C27E4624865}"/>
            </c:ext>
          </c:extLst>
        </c:ser>
        <c:dLbls>
          <c:dLblPos val="ctr"/>
          <c:showLegendKey val="0"/>
          <c:showVal val="1"/>
          <c:showCatName val="0"/>
          <c:showSerName val="0"/>
          <c:showPercent val="0"/>
          <c:showBubbleSize val="0"/>
        </c:dLbls>
        <c:gapWidth val="182"/>
        <c:axId val="1160294288"/>
        <c:axId val="1160296608"/>
      </c:barChart>
      <c:catAx>
        <c:axId val="1160294288"/>
        <c:scaling>
          <c:orientation val="minMax"/>
        </c:scaling>
        <c:delete val="1"/>
        <c:axPos val="b"/>
        <c:numFmt formatCode="General" sourceLinked="1"/>
        <c:majorTickMark val="none"/>
        <c:minorTickMark val="none"/>
        <c:tickLblPos val="nextTo"/>
        <c:crossAx val="1160296608"/>
        <c:crosses val="autoZero"/>
        <c:auto val="1"/>
        <c:lblAlgn val="ctr"/>
        <c:lblOffset val="100"/>
        <c:noMultiLvlLbl val="0"/>
      </c:catAx>
      <c:valAx>
        <c:axId val="116029660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160294288"/>
        <c:crosses val="autoZero"/>
        <c:crossBetween val="between"/>
      </c:valAx>
      <c:spPr>
        <a:gradFill>
          <a:gsLst>
            <a:gs pos="0">
              <a:schemeClr val="accent6">
                <a:lumMod val="40000"/>
                <a:lumOff val="60000"/>
              </a:schemeClr>
            </a:gs>
            <a:gs pos="52000">
              <a:schemeClr val="accent4">
                <a:lumMod val="60000"/>
                <a:lumOff val="40000"/>
              </a:schemeClr>
            </a:gs>
            <a:gs pos="26000">
              <a:schemeClr val="accent4">
                <a:lumMod val="40000"/>
                <a:lumOff val="60000"/>
              </a:schemeClr>
            </a:gs>
            <a:gs pos="78000">
              <a:srgbClr val="FF6600"/>
            </a:gs>
            <a:gs pos="100000">
              <a:srgbClr val="C00000"/>
            </a:gs>
          </a:gsLst>
          <a:lin ang="16200000" scaled="1"/>
        </a:grad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2000">
                <a:latin typeface="+mn-lt"/>
                <a:cs typeface="Arial" panose="020B0604020202020204" pitchFamily="34" charset="0"/>
              </a:defRPr>
            </a:pPr>
            <a:r>
              <a:rPr lang="it-IT" sz="2000">
                <a:latin typeface="+mn-lt"/>
                <a:cs typeface="Arial" panose="020B0604020202020204" pitchFamily="34" charset="0"/>
              </a:rPr>
              <a:t>Mappa Rischio RESIDUO</a:t>
            </a:r>
          </a:p>
        </c:rich>
      </c:tx>
      <c:layout>
        <c:manualLayout>
          <c:xMode val="edge"/>
          <c:yMode val="edge"/>
          <c:x val="0.33437129132054599"/>
          <c:y val="0"/>
        </c:manualLayout>
      </c:layout>
      <c:overlay val="0"/>
    </c:title>
    <c:autoTitleDeleted val="0"/>
    <c:plotArea>
      <c:layout>
        <c:manualLayout>
          <c:layoutTarget val="inner"/>
          <c:xMode val="edge"/>
          <c:yMode val="edge"/>
          <c:x val="0.116362680997287"/>
          <c:y val="0.139209727690289"/>
          <c:w val="0.77387834378365805"/>
          <c:h val="0.77657545491719404"/>
        </c:manualLayout>
      </c:layout>
      <c:scatterChart>
        <c:scatterStyle val="lineMarker"/>
        <c:varyColors val="1"/>
        <c:ser>
          <c:idx val="0"/>
          <c:order val="0"/>
          <c:tx>
            <c:v>Residuo</c:v>
          </c:tx>
          <c:spPr>
            <a:ln w="19050">
              <a:noFill/>
            </a:ln>
          </c:spPr>
          <c:marker>
            <c:symbol val="diamond"/>
            <c:size val="12"/>
            <c:spPr>
              <a:solidFill>
                <a:schemeClr val="accent1">
                  <a:lumMod val="50000"/>
                </a:schemeClr>
              </a:solidFill>
              <a:ln>
                <a:solidFill>
                  <a:schemeClr val="bg1"/>
                </a:solidFill>
              </a:ln>
            </c:spPr>
          </c:marker>
          <c:dLbls>
            <c:dLbl>
              <c:idx val="0"/>
              <c:layout>
                <c:manualLayout>
                  <c:x val="7.3891616062007406E-2"/>
                  <c:y val="-0.13922356091030799"/>
                </c:manualLayout>
              </c:layout>
              <c:tx>
                <c:rich>
                  <a:bodyPr/>
                  <a:lstStyle/>
                  <a:p>
                    <a:fld id="{C41EA243-3994-4DE0-88DC-DBABEA9541B8}"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F5D-4756-AADB-C2260A5C5B53}"/>
                </c:ext>
              </c:extLst>
            </c:dLbl>
            <c:dLbl>
              <c:idx val="1"/>
              <c:layout>
                <c:manualLayout>
                  <c:x val="0.12067586434694801"/>
                  <c:y val="0.13279208024845099"/>
                </c:manualLayout>
              </c:layout>
              <c:tx>
                <c:rich>
                  <a:bodyPr/>
                  <a:lstStyle/>
                  <a:p>
                    <a:fld id="{BEBE761E-6909-49B0-8D85-0BDE6DDAFDD6}"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F5D-4756-AADB-C2260A5C5B53}"/>
                </c:ext>
              </c:extLst>
            </c:dLbl>
            <c:dLbl>
              <c:idx val="2"/>
              <c:layout>
                <c:manualLayout>
                  <c:x val="0.116167240339416"/>
                  <c:y val="5.5573932864822699E-2"/>
                </c:manualLayout>
              </c:layout>
              <c:tx>
                <c:rich>
                  <a:bodyPr/>
                  <a:lstStyle/>
                  <a:p>
                    <a:fld id="{7BEC6E01-E820-452E-B6E6-E7D95C44F05D}"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F5D-4756-AADB-C2260A5C5B53}"/>
                </c:ext>
              </c:extLst>
            </c:dLbl>
            <c:dLbl>
              <c:idx val="3"/>
              <c:layout>
                <c:manualLayout>
                  <c:x val="9.4219401270446798E-2"/>
                  <c:y val="-7.8327486183516801E-2"/>
                </c:manualLayout>
              </c:layout>
              <c:tx>
                <c:rich>
                  <a:bodyPr/>
                  <a:lstStyle/>
                  <a:p>
                    <a:fld id="{57DE0F95-9211-412D-BAFE-255A2A62ADFF}"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5D-4756-AADB-C2260A5C5B53}"/>
                </c:ext>
              </c:extLst>
            </c:dLbl>
            <c:dLbl>
              <c:idx val="4"/>
              <c:layout>
                <c:manualLayout>
                  <c:x val="3.1410056334154703E-2"/>
                  <c:y val="-5.3772622423743102E-2"/>
                </c:manualLayout>
              </c:layout>
              <c:tx>
                <c:rich>
                  <a:bodyPr/>
                  <a:lstStyle/>
                  <a:p>
                    <a:fld id="{64842D99-E3E2-40D7-AC35-614CA0AB0C87}"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F5D-4756-AADB-C2260A5C5B53}"/>
                </c:ext>
              </c:extLst>
            </c:dLbl>
            <c:dLbl>
              <c:idx val="5"/>
              <c:layout>
                <c:manualLayout>
                  <c:x val="1.9704367552167101E-2"/>
                  <c:y val="5.8660740485627298E-2"/>
                </c:manualLayout>
              </c:layout>
              <c:tx>
                <c:rich>
                  <a:bodyPr/>
                  <a:lstStyle/>
                  <a:p>
                    <a:fld id="{1F37D838-7A78-4593-A050-1B915E6A67E2}"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F5D-4756-AADB-C2260A5C5B53}"/>
                </c:ext>
              </c:extLst>
            </c:dLbl>
            <c:dLbl>
              <c:idx val="6"/>
              <c:layout>
                <c:manualLayout>
                  <c:x val="0.103860159173271"/>
                  <c:y val="5.1762549266576502E-2"/>
                </c:manualLayout>
              </c:layout>
              <c:tx>
                <c:rich>
                  <a:bodyPr/>
                  <a:lstStyle/>
                  <a:p>
                    <a:fld id="{64595081-B25D-4773-B464-D5B5B8DA607A}"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F5D-4756-AADB-C2260A5C5B53}"/>
                </c:ext>
              </c:extLst>
            </c:dLbl>
            <c:dLbl>
              <c:idx val="7"/>
              <c:layout>
                <c:manualLayout>
                  <c:x val="-0.24189535365088"/>
                  <c:y val="-0.163475134761952"/>
                </c:manualLayout>
              </c:layout>
              <c:tx>
                <c:rich>
                  <a:bodyPr/>
                  <a:lstStyle/>
                  <a:p>
                    <a:fld id="{23DEDBB2-2823-47D2-BBC0-C938C8897F6C}"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F5D-4756-AADB-C2260A5C5B53}"/>
                </c:ext>
              </c:extLst>
            </c:dLbl>
            <c:dLbl>
              <c:idx val="8"/>
              <c:layout>
                <c:manualLayout>
                  <c:x val="0.152709339861482"/>
                  <c:y val="0.114234716644355"/>
                </c:manualLayout>
              </c:layout>
              <c:tx>
                <c:rich>
                  <a:bodyPr/>
                  <a:lstStyle/>
                  <a:p>
                    <a:fld id="{5E735714-B91C-48E6-9DDB-648931985B21}"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F5D-4756-AADB-C2260A5C5B53}"/>
                </c:ext>
              </c:extLst>
            </c:dLbl>
            <c:dLbl>
              <c:idx val="9"/>
              <c:layout>
                <c:manualLayout>
                  <c:x val="4.8849125885700499E-2"/>
                  <c:y val="0.148839902896056"/>
                </c:manualLayout>
              </c:layout>
              <c:tx>
                <c:rich>
                  <a:bodyPr/>
                  <a:lstStyle/>
                  <a:p>
                    <a:fld id="{4656EDA4-DC65-44F2-8BB8-BAF1F1FC3F82}" type="CELLRANGE">
                      <a:rPr lang="en-US"/>
                      <a:pPr/>
                      <a:t>[INTERVALLOCELLE]</a:t>
                    </a:fld>
                    <a:endParaRPr lang="it-I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F5D-4756-AADB-C2260A5C5B53}"/>
                </c:ext>
              </c:extLst>
            </c:dLbl>
            <c:spPr>
              <a:solidFill>
                <a:schemeClr val="bg1">
                  <a:lumMod val="95000"/>
                </a:schemeClr>
              </a:solidFill>
              <a:ln>
                <a:noFill/>
              </a:ln>
              <a:effectLst/>
            </c:spPr>
            <c:txPr>
              <a:bodyPr rot="1500000" wrap="none" lIns="38100" tIns="19050" rIns="38100" bIns="19050" anchor="ctr">
                <a:spAutoFit/>
              </a:bodyPr>
              <a:lstStyle/>
              <a:p>
                <a:pPr>
                  <a:defRPr sz="1000">
                    <a:latin typeface="+mn-lt"/>
                    <a:cs typeface="Arial" panose="020B0604020202020204" pitchFamily="34" charset="0"/>
                  </a:defRPr>
                </a:pPr>
                <a:endParaRPr lang="it-IT"/>
              </a:p>
            </c:txPr>
            <c:dLblPos val="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'RISCHIO RESIDUO'!$J$5:$J$14</c:f>
              <c:numCache>
                <c:formatCode>0.00</c:formatCode>
                <c:ptCount val="10"/>
                <c:pt idx="0">
                  <c:v>0.93270694053483472</c:v>
                </c:pt>
                <c:pt idx="1">
                  <c:v>1.3990604108022522</c:v>
                </c:pt>
                <c:pt idx="2">
                  <c:v>1.3990604108022522</c:v>
                </c:pt>
                <c:pt idx="3">
                  <c:v>1.3990604108022522</c:v>
                </c:pt>
                <c:pt idx="4">
                  <c:v>1.3990604108022522</c:v>
                </c:pt>
                <c:pt idx="5">
                  <c:v>0.93270694053483472</c:v>
                </c:pt>
                <c:pt idx="6">
                  <c:v>1.3990604108022522</c:v>
                </c:pt>
                <c:pt idx="7">
                  <c:v>0.93270694053483472</c:v>
                </c:pt>
                <c:pt idx="8">
                  <c:v>0.93270694053483472</c:v>
                </c:pt>
                <c:pt idx="9">
                  <c:v>0.93270694053483472</c:v>
                </c:pt>
              </c:numCache>
            </c:numRef>
          </c:xVal>
          <c:yVal>
            <c:numRef>
              <c:f>'RISCHIO RESIDUO'!$K$5:$K$14</c:f>
              <c:numCache>
                <c:formatCode>0.00</c:formatCode>
                <c:ptCount val="10"/>
                <c:pt idx="0">
                  <c:v>1.1741134427909095</c:v>
                </c:pt>
                <c:pt idx="1">
                  <c:v>1.1088849181914147</c:v>
                </c:pt>
                <c:pt idx="2">
                  <c:v>1.1088849181914147</c:v>
                </c:pt>
                <c:pt idx="3">
                  <c:v>1.1741134427909095</c:v>
                </c:pt>
                <c:pt idx="4">
                  <c:v>1.1741134427909095</c:v>
                </c:pt>
                <c:pt idx="5">
                  <c:v>0.99799642637227315</c:v>
                </c:pt>
                <c:pt idx="6">
                  <c:v>0.99799642637227315</c:v>
                </c:pt>
                <c:pt idx="7">
                  <c:v>0.99799642637227315</c:v>
                </c:pt>
                <c:pt idx="8">
                  <c:v>0.99799642637227315</c:v>
                </c:pt>
                <c:pt idx="9">
                  <c:v>0.99799642637227315</c:v>
                </c:pt>
              </c:numCache>
            </c:numRef>
          </c:yVal>
          <c:smooth val="0"/>
          <c:extLst>
            <c:ext xmlns:c15="http://schemas.microsoft.com/office/drawing/2012/chart" uri="{02D57815-91ED-43cb-92C2-25804820EDAC}">
              <c15:datalabelsRange>
                <c15:f>'RISCHIO RESIDUO'!$A$5:$A$14</c15:f>
                <c15:dlblRangeCache>
                  <c:ptCount val="10"/>
                  <c:pt idx="0">
                    <c:v>perdita_dati</c:v>
                  </c:pt>
                  <c:pt idx="1">
                    <c:v>distruzione_dati</c:v>
                  </c:pt>
                  <c:pt idx="2">
                    <c:v>modifica_non_autorizzata_dati</c:v>
                  </c:pt>
                  <c:pt idx="3">
                    <c:v>divulgazione_dati</c:v>
                  </c:pt>
                  <c:pt idx="4">
                    <c:v>accesso_illegittimo_dati</c:v>
                  </c:pt>
                  <c:pt idx="5">
                    <c:v>eccedenza_dati</c:v>
                  </c:pt>
                  <c:pt idx="6">
                    <c:v>raffronti_non_autorizzati</c:v>
                  </c:pt>
                  <c:pt idx="7">
                    <c:v>trasparenza_perdita_controllo_dati</c:v>
                  </c:pt>
                  <c:pt idx="8">
                    <c:v>cambio_finalita</c:v>
                  </c:pt>
                  <c:pt idx="9">
                    <c:v>data_retention</c:v>
                  </c:pt>
                </c15:dlblRangeCache>
              </c15:datalabelsRange>
            </c:ext>
            <c:ext xmlns:c16="http://schemas.microsoft.com/office/drawing/2014/chart" uri="{C3380CC4-5D6E-409C-BE32-E72D297353CC}">
              <c16:uniqueId val="{0000000A-EF5D-4756-AADB-C2260A5C5B53}"/>
            </c:ext>
          </c:extLst>
        </c:ser>
        <c:dLbls>
          <c:dLblPos val="t"/>
          <c:showLegendKey val="0"/>
          <c:showVal val="1"/>
          <c:showCatName val="0"/>
          <c:showSerName val="0"/>
          <c:showPercent val="0"/>
          <c:showBubbleSize val="0"/>
        </c:dLbls>
        <c:axId val="1161531568"/>
        <c:axId val="1161534640"/>
      </c:scatterChart>
      <c:valAx>
        <c:axId val="1161531568"/>
        <c:scaling>
          <c:orientation val="minMax"/>
          <c:max val="3"/>
          <c:min val="0"/>
        </c:scaling>
        <c:delete val="0"/>
        <c:axPos val="b"/>
        <c:title>
          <c:tx>
            <c:rich>
              <a:bodyPr/>
              <a:lstStyle/>
              <a:p>
                <a:pPr>
                  <a:defRPr sz="1800">
                    <a:solidFill>
                      <a:schemeClr val="accent1">
                        <a:lumMod val="75000"/>
                      </a:schemeClr>
                    </a:solidFill>
                  </a:defRPr>
                </a:pPr>
                <a:r>
                  <a:rPr lang="it-IT" sz="1800">
                    <a:solidFill>
                      <a:schemeClr val="accent1">
                        <a:lumMod val="75000"/>
                      </a:schemeClr>
                    </a:solidFill>
                  </a:rPr>
                  <a:t>GRAVITA' IMPATTO</a:t>
                </a:r>
              </a:p>
            </c:rich>
          </c:tx>
          <c:layout>
            <c:manualLayout>
              <c:xMode val="edge"/>
              <c:yMode val="edge"/>
              <c:x val="0.64532513242374301"/>
              <c:y val="0.95242849643794503"/>
            </c:manualLayout>
          </c:layout>
          <c:overlay val="0"/>
        </c:title>
        <c:numFmt formatCode="0.0" sourceLinked="0"/>
        <c:majorTickMark val="out"/>
        <c:minorTickMark val="none"/>
        <c:tickLblPos val="nextTo"/>
        <c:txPr>
          <a:bodyPr/>
          <a:lstStyle/>
          <a:p>
            <a:pPr>
              <a:defRPr sz="1000">
                <a:latin typeface="+mn-lt"/>
                <a:cs typeface="Arial" panose="020B0604020202020204" pitchFamily="34" charset="0"/>
              </a:defRPr>
            </a:pPr>
            <a:endParaRPr lang="it-IT"/>
          </a:p>
        </c:txPr>
        <c:crossAx val="1161534640"/>
        <c:crosses val="autoZero"/>
        <c:crossBetween val="midCat"/>
        <c:majorUnit val="0.6"/>
      </c:valAx>
      <c:valAx>
        <c:axId val="1161534640"/>
        <c:scaling>
          <c:orientation val="minMax"/>
          <c:max val="3"/>
          <c:min val="0"/>
        </c:scaling>
        <c:delete val="0"/>
        <c:axPos val="l"/>
        <c:title>
          <c:tx>
            <c:rich>
              <a:bodyPr/>
              <a:lstStyle/>
              <a:p>
                <a:pPr>
                  <a:defRPr sz="1800">
                    <a:solidFill>
                      <a:schemeClr val="accent1">
                        <a:lumMod val="75000"/>
                      </a:schemeClr>
                    </a:solidFill>
                  </a:defRPr>
                </a:pPr>
                <a:r>
                  <a:rPr lang="it-IT" sz="1800">
                    <a:solidFill>
                      <a:schemeClr val="accent1">
                        <a:lumMod val="75000"/>
                      </a:schemeClr>
                    </a:solidFill>
                  </a:rPr>
                  <a:t>PROBABILITA'</a:t>
                </a:r>
              </a:p>
            </c:rich>
          </c:tx>
          <c:layout>
            <c:manualLayout>
              <c:xMode val="edge"/>
              <c:yMode val="edge"/>
              <c:x val="1.8657196266427999E-2"/>
              <c:y val="0.13004424446944099"/>
            </c:manualLayout>
          </c:layout>
          <c:overlay val="0"/>
        </c:title>
        <c:numFmt formatCode="0.0" sourceLinked="0"/>
        <c:majorTickMark val="out"/>
        <c:minorTickMark val="none"/>
        <c:tickLblPos val="nextTo"/>
        <c:txPr>
          <a:bodyPr/>
          <a:lstStyle/>
          <a:p>
            <a:pPr>
              <a:defRPr sz="1100">
                <a:latin typeface="+mn-lt"/>
                <a:cs typeface="Arial" panose="020B0604020202020204" pitchFamily="34" charset="0"/>
              </a:defRPr>
            </a:pPr>
            <a:endParaRPr lang="it-IT"/>
          </a:p>
        </c:txPr>
        <c:crossAx val="1161531568"/>
        <c:crosses val="autoZero"/>
        <c:crossBetween val="midCat"/>
        <c:majorUnit val="0.6"/>
        <c:minorUnit val="0.6"/>
      </c:valAx>
      <c:spPr>
        <a:noFill/>
        <a:ln w="25400">
          <a:noFill/>
        </a:ln>
      </c:spPr>
    </c:plotArea>
    <c:plotVisOnly val="0"/>
    <c:dispBlanksAs val="gap"/>
    <c:showDLblsOverMax val="0"/>
  </c:chart>
  <c:spPr>
    <a:blipFill>
      <a:blip xmlns:r="http://schemas.openxmlformats.org/officeDocument/2006/relationships" r:embed="rId1"/>
      <a:stretch>
        <a:fillRect l="11000" t="13000" r="10000" b="8000"/>
      </a:stretch>
    </a:blipFill>
    <a:ln>
      <a:solidFill>
        <a:schemeClr val="bg1">
          <a:lumMod val="75000"/>
        </a:schemeClr>
      </a:solidFill>
    </a:ln>
  </c:spPr>
  <c:txPr>
    <a:bodyPr/>
    <a:lstStyle/>
    <a:p>
      <a:pPr>
        <a:defRPr sz="1400"/>
      </a:pPr>
      <a:endParaRPr lang="it-IT"/>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9.png"/><Relationship Id="rId18" Type="http://schemas.openxmlformats.org/officeDocument/2006/relationships/hyperlink" Target="#'RISCHIO INERENTE'!A1"/><Relationship Id="rId26" Type="http://schemas.openxmlformats.org/officeDocument/2006/relationships/hyperlink" Target="#'MISURE IN ESSERE'!A1"/><Relationship Id="rId39" Type="http://schemas.openxmlformats.org/officeDocument/2006/relationships/image" Target="../media/image22.png"/><Relationship Id="rId21" Type="http://schemas.openxmlformats.org/officeDocument/2006/relationships/image" Target="../media/image13.png"/><Relationship Id="rId34" Type="http://schemas.openxmlformats.org/officeDocument/2006/relationships/hyperlink" Target="#'RISCHIO RESIDUO'!A1"/><Relationship Id="rId42" Type="http://schemas.openxmlformats.org/officeDocument/2006/relationships/image" Target="../media/image24.png"/><Relationship Id="rId7" Type="http://schemas.openxmlformats.org/officeDocument/2006/relationships/image" Target="../media/image6.png"/><Relationship Id="rId2" Type="http://schemas.openxmlformats.org/officeDocument/2006/relationships/image" Target="../media/image2.svg"/><Relationship Id="rId16" Type="http://schemas.openxmlformats.org/officeDocument/2006/relationships/hyperlink" Target="#'DETERMINAZ. LIVELLI DI IMPATTO'!A1"/><Relationship Id="rId29"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hyperlink" Target="#'RISCHIO ACCETTABILE'!A1"/><Relationship Id="rId11" Type="http://schemas.openxmlformats.org/officeDocument/2006/relationships/image" Target="../media/image8.png"/><Relationship Id="rId24" Type="http://schemas.openxmlformats.org/officeDocument/2006/relationships/hyperlink" Target="#METRICHE!A1"/><Relationship Id="rId32" Type="http://schemas.openxmlformats.org/officeDocument/2006/relationships/hyperlink" Target="#'REGISTRO RISCHI'!A1"/><Relationship Id="rId37" Type="http://schemas.openxmlformats.org/officeDocument/2006/relationships/image" Target="../media/image21.png"/><Relationship Id="rId40" Type="http://schemas.openxmlformats.org/officeDocument/2006/relationships/hyperlink" Target="#EFFICACIA!A1"/><Relationship Id="rId45" Type="http://schemas.openxmlformats.org/officeDocument/2006/relationships/image" Target="../media/image27.png"/><Relationship Id="rId5" Type="http://schemas.openxmlformats.org/officeDocument/2006/relationships/image" Target="../media/image5.svg"/><Relationship Id="rId15" Type="http://schemas.openxmlformats.org/officeDocument/2006/relationships/image" Target="../media/image10.png"/><Relationship Id="rId23" Type="http://schemas.openxmlformats.org/officeDocument/2006/relationships/image" Target="../media/image14.png"/><Relationship Id="rId28" Type="http://schemas.openxmlformats.org/officeDocument/2006/relationships/hyperlink" Target="#'NATURA DEL TRATTAMENTO'!A1"/><Relationship Id="rId36" Type="http://schemas.openxmlformats.org/officeDocument/2006/relationships/hyperlink" Target="#VULNERABILITA!A1"/><Relationship Id="rId10" Type="http://schemas.openxmlformats.org/officeDocument/2006/relationships/hyperlink" Target="#CONTESTO!A1"/><Relationship Id="rId19" Type="http://schemas.openxmlformats.org/officeDocument/2006/relationships/image" Target="../media/image12.png"/><Relationship Id="rId31" Type="http://schemas.openxmlformats.org/officeDocument/2006/relationships/image" Target="../media/image18.png"/><Relationship Id="rId44" Type="http://schemas.openxmlformats.org/officeDocument/2006/relationships/image" Target="../media/image26.svg"/><Relationship Id="rId4" Type="http://schemas.openxmlformats.org/officeDocument/2006/relationships/image" Target="../media/image4.png"/><Relationship Id="rId9" Type="http://schemas.openxmlformats.org/officeDocument/2006/relationships/image" Target="../media/image7.png"/><Relationship Id="rId14" Type="http://schemas.openxmlformats.org/officeDocument/2006/relationships/hyperlink" Target="#'FINALITA'' E DESCRIZ.TRATTAMENTO'!A1"/><Relationship Id="rId22" Type="http://schemas.openxmlformats.org/officeDocument/2006/relationships/hyperlink" Target="#METODOLOGIA!A1"/><Relationship Id="rId27" Type="http://schemas.openxmlformats.org/officeDocument/2006/relationships/image" Target="../media/image16.png"/><Relationship Id="rId30" Type="http://schemas.openxmlformats.org/officeDocument/2006/relationships/hyperlink" Target="#DETERMINAZ.PROBABILITA!A1"/><Relationship Id="rId35" Type="http://schemas.openxmlformats.org/officeDocument/2006/relationships/image" Target="../media/image20.png"/><Relationship Id="rId43" Type="http://schemas.openxmlformats.org/officeDocument/2006/relationships/image" Target="../media/image25.png"/><Relationship Id="rId8" Type="http://schemas.openxmlformats.org/officeDocument/2006/relationships/hyperlink" Target="#'AMBITO DI APPLICAZIONE'!A1"/><Relationship Id="rId3" Type="http://schemas.openxmlformats.org/officeDocument/2006/relationships/image" Target="../media/image3.png"/><Relationship Id="rId12" Type="http://schemas.openxmlformats.org/officeDocument/2006/relationships/hyperlink" Target="#CRITERI!A1"/><Relationship Id="rId17" Type="http://schemas.openxmlformats.org/officeDocument/2006/relationships/image" Target="../media/image11.png"/><Relationship Id="rId25" Type="http://schemas.openxmlformats.org/officeDocument/2006/relationships/image" Target="../media/image15.png"/><Relationship Id="rId33" Type="http://schemas.openxmlformats.org/officeDocument/2006/relationships/image" Target="../media/image19.png"/><Relationship Id="rId38" Type="http://schemas.openxmlformats.org/officeDocument/2006/relationships/hyperlink" Target="#GOVERNANCE!A1"/><Relationship Id="rId46" Type="http://schemas.openxmlformats.org/officeDocument/2006/relationships/image" Target="../media/image28.svg"/><Relationship Id="rId20" Type="http://schemas.openxmlformats.org/officeDocument/2006/relationships/hyperlink" Target="#INIZIO!A1"/><Relationship Id="rId41" Type="http://schemas.openxmlformats.org/officeDocument/2006/relationships/image" Target="../media/image23.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INIZIO!A1"/><Relationship Id="rId26" Type="http://schemas.openxmlformats.org/officeDocument/2006/relationships/hyperlink" Target="#'NATURA DEL TRATTAMENTO'!A1"/><Relationship Id="rId39" Type="http://schemas.openxmlformats.org/officeDocument/2006/relationships/image" Target="../media/image23.png"/><Relationship Id="rId21" Type="http://schemas.openxmlformats.org/officeDocument/2006/relationships/image" Target="../media/image14.png"/><Relationship Id="rId34" Type="http://schemas.openxmlformats.org/officeDocument/2006/relationships/hyperlink" Target="#VULNERABILITA!A1"/><Relationship Id="rId7" Type="http://schemas.openxmlformats.org/officeDocument/2006/relationships/image" Target="../media/image7.png"/><Relationship Id="rId12" Type="http://schemas.openxmlformats.org/officeDocument/2006/relationships/hyperlink" Target="#'FINALITA'' E DESCRIZ.TRATTAMENTO'!A1"/><Relationship Id="rId17" Type="http://schemas.openxmlformats.org/officeDocument/2006/relationships/image" Target="../media/image12.png"/><Relationship Id="rId25" Type="http://schemas.openxmlformats.org/officeDocument/2006/relationships/image" Target="../media/image16.png"/><Relationship Id="rId33" Type="http://schemas.openxmlformats.org/officeDocument/2006/relationships/image" Target="../media/image20.png"/><Relationship Id="rId38" Type="http://schemas.openxmlformats.org/officeDocument/2006/relationships/hyperlink" Target="#EFFICACIA!A1"/><Relationship Id="rId2" Type="http://schemas.openxmlformats.org/officeDocument/2006/relationships/image" Target="../media/image4.png"/><Relationship Id="rId16" Type="http://schemas.openxmlformats.org/officeDocument/2006/relationships/hyperlink" Target="#'RISCHIO INERENTE'!A1"/><Relationship Id="rId20" Type="http://schemas.openxmlformats.org/officeDocument/2006/relationships/hyperlink" Target="#METODOLOGIA!A1"/><Relationship Id="rId29" Type="http://schemas.openxmlformats.org/officeDocument/2006/relationships/image" Target="../media/image18.png"/><Relationship Id="rId1" Type="http://schemas.openxmlformats.org/officeDocument/2006/relationships/image" Target="../media/image46.png"/><Relationship Id="rId6" Type="http://schemas.openxmlformats.org/officeDocument/2006/relationships/hyperlink" Target="#'AMBITO DI APPLICAZIONE'!A1"/><Relationship Id="rId11" Type="http://schemas.openxmlformats.org/officeDocument/2006/relationships/image" Target="../media/image9.png"/><Relationship Id="rId24" Type="http://schemas.openxmlformats.org/officeDocument/2006/relationships/hyperlink" Target="#'MISURE IN ESSERE'!A1"/><Relationship Id="rId32" Type="http://schemas.openxmlformats.org/officeDocument/2006/relationships/hyperlink" Target="#'RISCHIO RESIDUO'!A1"/><Relationship Id="rId37" Type="http://schemas.openxmlformats.org/officeDocument/2006/relationships/image" Target="../media/image22.png"/><Relationship Id="rId5" Type="http://schemas.openxmlformats.org/officeDocument/2006/relationships/image" Target="../media/image6.png"/><Relationship Id="rId15" Type="http://schemas.openxmlformats.org/officeDocument/2006/relationships/image" Target="../media/image66.png"/><Relationship Id="rId23" Type="http://schemas.openxmlformats.org/officeDocument/2006/relationships/image" Target="../media/image15.png"/><Relationship Id="rId28" Type="http://schemas.openxmlformats.org/officeDocument/2006/relationships/hyperlink" Target="#DETERMINAZ.PROBABILITA!A1"/><Relationship Id="rId36" Type="http://schemas.openxmlformats.org/officeDocument/2006/relationships/hyperlink" Target="#GOVERNANCE!A1"/><Relationship Id="rId10" Type="http://schemas.openxmlformats.org/officeDocument/2006/relationships/hyperlink" Target="#CRITERI!A1"/><Relationship Id="rId19" Type="http://schemas.openxmlformats.org/officeDocument/2006/relationships/image" Target="../media/image39.png"/><Relationship Id="rId31" Type="http://schemas.openxmlformats.org/officeDocument/2006/relationships/image" Target="../media/image19.png"/><Relationship Id="rId4" Type="http://schemas.openxmlformats.org/officeDocument/2006/relationships/hyperlink" Target="#'RISCHIO ACCETTABILE'!A1"/><Relationship Id="rId9" Type="http://schemas.openxmlformats.org/officeDocument/2006/relationships/image" Target="../media/image8.png"/><Relationship Id="rId14" Type="http://schemas.openxmlformats.org/officeDocument/2006/relationships/hyperlink" Target="#'DETERMINAZ. LIVELLI DI IMPATTO'!A1"/><Relationship Id="rId22" Type="http://schemas.openxmlformats.org/officeDocument/2006/relationships/hyperlink" Target="#METRICHE!A1"/><Relationship Id="rId27" Type="http://schemas.openxmlformats.org/officeDocument/2006/relationships/image" Target="../media/image17.png"/><Relationship Id="rId30" Type="http://schemas.openxmlformats.org/officeDocument/2006/relationships/hyperlink" Target="#'REGISTRO RISCHI'!A1"/><Relationship Id="rId35" Type="http://schemas.openxmlformats.org/officeDocument/2006/relationships/image" Target="../media/image21.png"/><Relationship Id="rId8" Type="http://schemas.openxmlformats.org/officeDocument/2006/relationships/hyperlink" Target="#CONTESTO!A1"/><Relationship Id="rId3" Type="http://schemas.openxmlformats.org/officeDocument/2006/relationships/image" Target="../media/image32.svg"/></Relationships>
</file>

<file path=xl/drawings/_rels/drawing11.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INIZIO!A1"/><Relationship Id="rId26" Type="http://schemas.openxmlformats.org/officeDocument/2006/relationships/hyperlink" Target="#'NATURA DEL TRATTAMENTO'!A1"/><Relationship Id="rId39" Type="http://schemas.openxmlformats.org/officeDocument/2006/relationships/image" Target="../media/image23.png"/><Relationship Id="rId21" Type="http://schemas.openxmlformats.org/officeDocument/2006/relationships/image" Target="../media/image14.png"/><Relationship Id="rId34" Type="http://schemas.openxmlformats.org/officeDocument/2006/relationships/hyperlink" Target="#VULNERABILITA!A1"/><Relationship Id="rId7" Type="http://schemas.openxmlformats.org/officeDocument/2006/relationships/image" Target="../media/image7.png"/><Relationship Id="rId12" Type="http://schemas.openxmlformats.org/officeDocument/2006/relationships/hyperlink" Target="#'FINALITA'' E DESCRIZ.TRATTAMENTO'!A1"/><Relationship Id="rId17" Type="http://schemas.openxmlformats.org/officeDocument/2006/relationships/image" Target="../media/image12.png"/><Relationship Id="rId25" Type="http://schemas.openxmlformats.org/officeDocument/2006/relationships/image" Target="../media/image16.png"/><Relationship Id="rId33" Type="http://schemas.openxmlformats.org/officeDocument/2006/relationships/image" Target="../media/image20.png"/><Relationship Id="rId38" Type="http://schemas.openxmlformats.org/officeDocument/2006/relationships/hyperlink" Target="#EFFICACIA!A1"/><Relationship Id="rId2" Type="http://schemas.openxmlformats.org/officeDocument/2006/relationships/image" Target="../media/image4.png"/><Relationship Id="rId16" Type="http://schemas.openxmlformats.org/officeDocument/2006/relationships/hyperlink" Target="#'RISCHIO INERENTE'!A1"/><Relationship Id="rId20" Type="http://schemas.openxmlformats.org/officeDocument/2006/relationships/hyperlink" Target="#METODOLOGIA!A1"/><Relationship Id="rId29" Type="http://schemas.openxmlformats.org/officeDocument/2006/relationships/image" Target="../media/image67.png"/><Relationship Id="rId1" Type="http://schemas.openxmlformats.org/officeDocument/2006/relationships/image" Target="../media/image46.png"/><Relationship Id="rId6" Type="http://schemas.openxmlformats.org/officeDocument/2006/relationships/hyperlink" Target="#'AMBITO DI APPLICAZIONE'!A1"/><Relationship Id="rId11" Type="http://schemas.openxmlformats.org/officeDocument/2006/relationships/image" Target="../media/image9.png"/><Relationship Id="rId24" Type="http://schemas.openxmlformats.org/officeDocument/2006/relationships/hyperlink" Target="#'MISURE IN ESSERE'!A1"/><Relationship Id="rId32" Type="http://schemas.openxmlformats.org/officeDocument/2006/relationships/hyperlink" Target="#'RISCHIO RESIDUO'!A1"/><Relationship Id="rId37" Type="http://schemas.openxmlformats.org/officeDocument/2006/relationships/image" Target="../media/image22.png"/><Relationship Id="rId5" Type="http://schemas.openxmlformats.org/officeDocument/2006/relationships/image" Target="../media/image6.png"/><Relationship Id="rId15" Type="http://schemas.openxmlformats.org/officeDocument/2006/relationships/image" Target="../media/image11.png"/><Relationship Id="rId23" Type="http://schemas.openxmlformats.org/officeDocument/2006/relationships/image" Target="../media/image15.png"/><Relationship Id="rId28" Type="http://schemas.openxmlformats.org/officeDocument/2006/relationships/hyperlink" Target="#DETERMINAZ.PROBABILITA!A1"/><Relationship Id="rId36" Type="http://schemas.openxmlformats.org/officeDocument/2006/relationships/hyperlink" Target="#GOVERNANCE!A1"/><Relationship Id="rId10" Type="http://schemas.openxmlformats.org/officeDocument/2006/relationships/hyperlink" Target="#CRITERI!A1"/><Relationship Id="rId19" Type="http://schemas.openxmlformats.org/officeDocument/2006/relationships/image" Target="../media/image39.png"/><Relationship Id="rId31" Type="http://schemas.openxmlformats.org/officeDocument/2006/relationships/image" Target="../media/image19.png"/><Relationship Id="rId4" Type="http://schemas.openxmlformats.org/officeDocument/2006/relationships/hyperlink" Target="#'RISCHIO ACCETTABILE'!A1"/><Relationship Id="rId9" Type="http://schemas.openxmlformats.org/officeDocument/2006/relationships/image" Target="../media/image8.png"/><Relationship Id="rId14" Type="http://schemas.openxmlformats.org/officeDocument/2006/relationships/hyperlink" Target="#'DETERMINAZ. LIVELLI DI IMPATTO'!A1"/><Relationship Id="rId22" Type="http://schemas.openxmlformats.org/officeDocument/2006/relationships/hyperlink" Target="#METRICHE!A1"/><Relationship Id="rId27" Type="http://schemas.openxmlformats.org/officeDocument/2006/relationships/image" Target="../media/image17.png"/><Relationship Id="rId30" Type="http://schemas.openxmlformats.org/officeDocument/2006/relationships/hyperlink" Target="#'REGISTRO RISCHI'!A1"/><Relationship Id="rId35" Type="http://schemas.openxmlformats.org/officeDocument/2006/relationships/image" Target="../media/image21.png"/><Relationship Id="rId8" Type="http://schemas.openxmlformats.org/officeDocument/2006/relationships/hyperlink" Target="#CONTESTO!A1"/><Relationship Id="rId3" Type="http://schemas.openxmlformats.org/officeDocument/2006/relationships/image" Target="../media/image32.svg"/></Relationships>
</file>

<file path=xl/drawings/_rels/drawing12.xml.rels><?xml version="1.0" encoding="UTF-8" standalone="yes"?>
<Relationships xmlns="http://schemas.openxmlformats.org/package/2006/relationships"><Relationship Id="rId13" Type="http://schemas.openxmlformats.org/officeDocument/2006/relationships/hyperlink" Target="#'FINALITA'' E DESCRIZ.TRATTAMENTO'!A1"/><Relationship Id="rId18" Type="http://schemas.openxmlformats.org/officeDocument/2006/relationships/image" Target="../media/image12.png"/><Relationship Id="rId26" Type="http://schemas.openxmlformats.org/officeDocument/2006/relationships/image" Target="../media/image16.png"/><Relationship Id="rId39" Type="http://schemas.openxmlformats.org/officeDocument/2006/relationships/hyperlink" Target="#EFFICACIA!A1"/><Relationship Id="rId21" Type="http://schemas.openxmlformats.org/officeDocument/2006/relationships/hyperlink" Target="#METODOLOGIA!A1"/><Relationship Id="rId34" Type="http://schemas.openxmlformats.org/officeDocument/2006/relationships/image" Target="../media/image20.png"/><Relationship Id="rId7" Type="http://schemas.openxmlformats.org/officeDocument/2006/relationships/hyperlink" Target="#'AMBITO DI APPLICAZIONE'!A1"/><Relationship Id="rId12" Type="http://schemas.openxmlformats.org/officeDocument/2006/relationships/image" Target="../media/image9.png"/><Relationship Id="rId17" Type="http://schemas.openxmlformats.org/officeDocument/2006/relationships/hyperlink" Target="#'RISCHIO INERENTE'!A1"/><Relationship Id="rId25" Type="http://schemas.openxmlformats.org/officeDocument/2006/relationships/hyperlink" Target="#'MISURE IN ESSERE'!A1"/><Relationship Id="rId33" Type="http://schemas.openxmlformats.org/officeDocument/2006/relationships/hyperlink" Target="#'RISCHIO RESIDUO'!A1"/><Relationship Id="rId38" Type="http://schemas.openxmlformats.org/officeDocument/2006/relationships/image" Target="../media/image22.png"/><Relationship Id="rId2" Type="http://schemas.openxmlformats.org/officeDocument/2006/relationships/image" Target="../media/image4.png"/><Relationship Id="rId16" Type="http://schemas.openxmlformats.org/officeDocument/2006/relationships/image" Target="../media/image11.png"/><Relationship Id="rId20" Type="http://schemas.openxmlformats.org/officeDocument/2006/relationships/image" Target="../media/image39.png"/><Relationship Id="rId29" Type="http://schemas.openxmlformats.org/officeDocument/2006/relationships/hyperlink" Target="#DETERMINAZ.PROBABILITA!A1"/><Relationship Id="rId1" Type="http://schemas.openxmlformats.org/officeDocument/2006/relationships/image" Target="../media/image46.png"/><Relationship Id="rId6" Type="http://schemas.openxmlformats.org/officeDocument/2006/relationships/image" Target="../media/image6.png"/><Relationship Id="rId11" Type="http://schemas.openxmlformats.org/officeDocument/2006/relationships/hyperlink" Target="#CRITERI!A1"/><Relationship Id="rId24" Type="http://schemas.openxmlformats.org/officeDocument/2006/relationships/image" Target="../media/image15.png"/><Relationship Id="rId32" Type="http://schemas.openxmlformats.org/officeDocument/2006/relationships/image" Target="../media/image19.png"/><Relationship Id="rId37" Type="http://schemas.openxmlformats.org/officeDocument/2006/relationships/hyperlink" Target="#GOVERNANCE!A1"/><Relationship Id="rId40" Type="http://schemas.openxmlformats.org/officeDocument/2006/relationships/image" Target="../media/image23.png"/><Relationship Id="rId5" Type="http://schemas.openxmlformats.org/officeDocument/2006/relationships/hyperlink" Target="#'RISCHIO ACCETTABILE'!A1"/><Relationship Id="rId15" Type="http://schemas.openxmlformats.org/officeDocument/2006/relationships/hyperlink" Target="#'DETERMINAZ. LIVELLI DI IMPATTO'!A1"/><Relationship Id="rId23" Type="http://schemas.openxmlformats.org/officeDocument/2006/relationships/hyperlink" Target="#METRICHE!A1"/><Relationship Id="rId28" Type="http://schemas.openxmlformats.org/officeDocument/2006/relationships/image" Target="../media/image17.png"/><Relationship Id="rId36" Type="http://schemas.openxmlformats.org/officeDocument/2006/relationships/image" Target="../media/image68.png"/><Relationship Id="rId10" Type="http://schemas.openxmlformats.org/officeDocument/2006/relationships/image" Target="../media/image8.png"/><Relationship Id="rId19" Type="http://schemas.openxmlformats.org/officeDocument/2006/relationships/hyperlink" Target="#INIZIO!A1"/><Relationship Id="rId31" Type="http://schemas.openxmlformats.org/officeDocument/2006/relationships/hyperlink" Target="#'REGISTRO RISCHI'!A1"/><Relationship Id="rId4" Type="http://schemas.openxmlformats.org/officeDocument/2006/relationships/chart" Target="../charts/chart2.xml"/><Relationship Id="rId9" Type="http://schemas.openxmlformats.org/officeDocument/2006/relationships/hyperlink" Target="#CONTESTO!A1"/><Relationship Id="rId14" Type="http://schemas.openxmlformats.org/officeDocument/2006/relationships/image" Target="../media/image10.png"/><Relationship Id="rId22" Type="http://schemas.openxmlformats.org/officeDocument/2006/relationships/image" Target="../media/image14.png"/><Relationship Id="rId27" Type="http://schemas.openxmlformats.org/officeDocument/2006/relationships/hyperlink" Target="#'NATURA DEL TRATTAMENTO'!A1"/><Relationship Id="rId30" Type="http://schemas.openxmlformats.org/officeDocument/2006/relationships/image" Target="../media/image18.png"/><Relationship Id="rId35" Type="http://schemas.openxmlformats.org/officeDocument/2006/relationships/hyperlink" Target="#VULNERABILITA!A1"/><Relationship Id="rId8" Type="http://schemas.openxmlformats.org/officeDocument/2006/relationships/image" Target="../media/image7.png"/><Relationship Id="rId3" Type="http://schemas.openxmlformats.org/officeDocument/2006/relationships/image" Target="../media/image32.svg"/></Relationships>
</file>

<file path=xl/drawings/_rels/drawing13.xml.rels><?xml version="1.0" encoding="UTF-8" standalone="yes"?>
<Relationships xmlns="http://schemas.openxmlformats.org/package/2006/relationships"><Relationship Id="rId13" Type="http://schemas.openxmlformats.org/officeDocument/2006/relationships/image" Target="../media/image9.png"/><Relationship Id="rId18" Type="http://schemas.openxmlformats.org/officeDocument/2006/relationships/hyperlink" Target="#'RISCHIO INERENTE'!A1"/><Relationship Id="rId26" Type="http://schemas.openxmlformats.org/officeDocument/2006/relationships/hyperlink" Target="#'MISURE IN ESSERE'!A1"/><Relationship Id="rId39" Type="http://schemas.openxmlformats.org/officeDocument/2006/relationships/image" Target="../media/image22.png"/><Relationship Id="rId21" Type="http://schemas.openxmlformats.org/officeDocument/2006/relationships/image" Target="../media/image39.png"/><Relationship Id="rId34" Type="http://schemas.openxmlformats.org/officeDocument/2006/relationships/hyperlink" Target="#'RISCHIO RESIDUO'!A1"/><Relationship Id="rId7" Type="http://schemas.openxmlformats.org/officeDocument/2006/relationships/image" Target="../media/image6.png"/><Relationship Id="rId2" Type="http://schemas.openxmlformats.org/officeDocument/2006/relationships/image" Target="../media/image4.png"/><Relationship Id="rId16" Type="http://schemas.openxmlformats.org/officeDocument/2006/relationships/hyperlink" Target="#'DETERMINAZ. LIVELLI DI IMPATTO'!A1"/><Relationship Id="rId20" Type="http://schemas.openxmlformats.org/officeDocument/2006/relationships/hyperlink" Target="#INIZIO!A1"/><Relationship Id="rId29" Type="http://schemas.openxmlformats.org/officeDocument/2006/relationships/image" Target="../media/image17.png"/><Relationship Id="rId41" Type="http://schemas.openxmlformats.org/officeDocument/2006/relationships/image" Target="../media/image23.png"/><Relationship Id="rId1" Type="http://schemas.openxmlformats.org/officeDocument/2006/relationships/image" Target="../media/image46.png"/><Relationship Id="rId6" Type="http://schemas.openxmlformats.org/officeDocument/2006/relationships/hyperlink" Target="#'RISCHIO ACCETTABILE'!A1"/><Relationship Id="rId11" Type="http://schemas.openxmlformats.org/officeDocument/2006/relationships/image" Target="../media/image8.png"/><Relationship Id="rId24" Type="http://schemas.openxmlformats.org/officeDocument/2006/relationships/hyperlink" Target="#METRICHE!A1"/><Relationship Id="rId32" Type="http://schemas.openxmlformats.org/officeDocument/2006/relationships/hyperlink" Target="#'REGISTRO RISCHI'!A1"/><Relationship Id="rId37" Type="http://schemas.openxmlformats.org/officeDocument/2006/relationships/image" Target="../media/image21.png"/><Relationship Id="rId40" Type="http://schemas.openxmlformats.org/officeDocument/2006/relationships/hyperlink" Target="#EFFICACIA!A1"/><Relationship Id="rId5" Type="http://schemas.openxmlformats.org/officeDocument/2006/relationships/chart" Target="../charts/chart4.xml"/><Relationship Id="rId15" Type="http://schemas.openxmlformats.org/officeDocument/2006/relationships/image" Target="../media/image10.png"/><Relationship Id="rId23" Type="http://schemas.openxmlformats.org/officeDocument/2006/relationships/image" Target="../media/image14.png"/><Relationship Id="rId28" Type="http://schemas.openxmlformats.org/officeDocument/2006/relationships/hyperlink" Target="#'NATURA DEL TRATTAMENTO'!A1"/><Relationship Id="rId36" Type="http://schemas.openxmlformats.org/officeDocument/2006/relationships/hyperlink" Target="#VULNERABILITA!A1"/><Relationship Id="rId10" Type="http://schemas.openxmlformats.org/officeDocument/2006/relationships/hyperlink" Target="#CONTESTO!A1"/><Relationship Id="rId19" Type="http://schemas.openxmlformats.org/officeDocument/2006/relationships/image" Target="../media/image70.png"/><Relationship Id="rId31" Type="http://schemas.openxmlformats.org/officeDocument/2006/relationships/image" Target="../media/image18.png"/><Relationship Id="rId4" Type="http://schemas.openxmlformats.org/officeDocument/2006/relationships/chart" Target="../charts/chart3.xml"/><Relationship Id="rId9" Type="http://schemas.openxmlformats.org/officeDocument/2006/relationships/image" Target="../media/image7.png"/><Relationship Id="rId14" Type="http://schemas.openxmlformats.org/officeDocument/2006/relationships/hyperlink" Target="#'FINALITA'' E DESCRIZ.TRATTAMENTO'!A1"/><Relationship Id="rId22" Type="http://schemas.openxmlformats.org/officeDocument/2006/relationships/hyperlink" Target="#METODOLOGIA!A1"/><Relationship Id="rId27" Type="http://schemas.openxmlformats.org/officeDocument/2006/relationships/image" Target="../media/image16.png"/><Relationship Id="rId30" Type="http://schemas.openxmlformats.org/officeDocument/2006/relationships/hyperlink" Target="#DETERMINAZ.PROBABILITA!A1"/><Relationship Id="rId35" Type="http://schemas.openxmlformats.org/officeDocument/2006/relationships/image" Target="../media/image20.png"/><Relationship Id="rId8" Type="http://schemas.openxmlformats.org/officeDocument/2006/relationships/hyperlink" Target="#'AMBITO DI APPLICAZIONE'!A1"/><Relationship Id="rId3" Type="http://schemas.openxmlformats.org/officeDocument/2006/relationships/image" Target="../media/image32.svg"/><Relationship Id="rId12" Type="http://schemas.openxmlformats.org/officeDocument/2006/relationships/hyperlink" Target="#CRITERI!A1"/><Relationship Id="rId17" Type="http://schemas.openxmlformats.org/officeDocument/2006/relationships/image" Target="../media/image11.png"/><Relationship Id="rId25" Type="http://schemas.openxmlformats.org/officeDocument/2006/relationships/image" Target="../media/image15.png"/><Relationship Id="rId33" Type="http://schemas.openxmlformats.org/officeDocument/2006/relationships/image" Target="../media/image19.png"/><Relationship Id="rId38" Type="http://schemas.openxmlformats.org/officeDocument/2006/relationships/hyperlink" Target="#GOVERNANCE!A1"/></Relationships>
</file>

<file path=xl/drawings/_rels/drawing15.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INIZIO!A1"/><Relationship Id="rId26" Type="http://schemas.openxmlformats.org/officeDocument/2006/relationships/hyperlink" Target="#'NATURA DEL TRATTAMENTO'!A1"/><Relationship Id="rId39" Type="http://schemas.openxmlformats.org/officeDocument/2006/relationships/image" Target="../media/image23.png"/><Relationship Id="rId21" Type="http://schemas.openxmlformats.org/officeDocument/2006/relationships/image" Target="../media/image14.png"/><Relationship Id="rId34" Type="http://schemas.openxmlformats.org/officeDocument/2006/relationships/hyperlink" Target="#VULNERABILITA!A1"/><Relationship Id="rId7" Type="http://schemas.openxmlformats.org/officeDocument/2006/relationships/image" Target="../media/image7.png"/><Relationship Id="rId12" Type="http://schemas.openxmlformats.org/officeDocument/2006/relationships/hyperlink" Target="#'FINALITA'' E DESCRIZ.TRATTAMENTO'!A1"/><Relationship Id="rId17" Type="http://schemas.openxmlformats.org/officeDocument/2006/relationships/image" Target="../media/image12.png"/><Relationship Id="rId25" Type="http://schemas.openxmlformats.org/officeDocument/2006/relationships/image" Target="../media/image71.png"/><Relationship Id="rId33" Type="http://schemas.openxmlformats.org/officeDocument/2006/relationships/image" Target="../media/image20.png"/><Relationship Id="rId38" Type="http://schemas.openxmlformats.org/officeDocument/2006/relationships/hyperlink" Target="#EFFICACIA!A1"/><Relationship Id="rId2" Type="http://schemas.openxmlformats.org/officeDocument/2006/relationships/image" Target="../media/image4.png"/><Relationship Id="rId16" Type="http://schemas.openxmlformats.org/officeDocument/2006/relationships/hyperlink" Target="#'RISCHIO INERENTE'!A1"/><Relationship Id="rId20" Type="http://schemas.openxmlformats.org/officeDocument/2006/relationships/hyperlink" Target="#METODOLOGIA!A1"/><Relationship Id="rId29" Type="http://schemas.openxmlformats.org/officeDocument/2006/relationships/image" Target="../media/image18.png"/><Relationship Id="rId1" Type="http://schemas.openxmlformats.org/officeDocument/2006/relationships/image" Target="../media/image46.png"/><Relationship Id="rId6" Type="http://schemas.openxmlformats.org/officeDocument/2006/relationships/hyperlink" Target="#'AMBITO DI APPLICAZIONE'!A1"/><Relationship Id="rId11" Type="http://schemas.openxmlformats.org/officeDocument/2006/relationships/image" Target="../media/image9.png"/><Relationship Id="rId24" Type="http://schemas.openxmlformats.org/officeDocument/2006/relationships/hyperlink" Target="#'MISURE IN ESSERE'!A1"/><Relationship Id="rId32" Type="http://schemas.openxmlformats.org/officeDocument/2006/relationships/hyperlink" Target="#'RISCHIO RESIDUO'!A1"/><Relationship Id="rId37" Type="http://schemas.openxmlformats.org/officeDocument/2006/relationships/image" Target="../media/image22.png"/><Relationship Id="rId5" Type="http://schemas.openxmlformats.org/officeDocument/2006/relationships/image" Target="../media/image6.png"/><Relationship Id="rId15" Type="http://schemas.openxmlformats.org/officeDocument/2006/relationships/image" Target="../media/image11.png"/><Relationship Id="rId23" Type="http://schemas.openxmlformats.org/officeDocument/2006/relationships/image" Target="../media/image15.png"/><Relationship Id="rId28" Type="http://schemas.openxmlformats.org/officeDocument/2006/relationships/hyperlink" Target="#DETERMINAZ.PROBABILITA!A1"/><Relationship Id="rId36" Type="http://schemas.openxmlformats.org/officeDocument/2006/relationships/hyperlink" Target="#GOVERNANCE!A1"/><Relationship Id="rId10" Type="http://schemas.openxmlformats.org/officeDocument/2006/relationships/hyperlink" Target="#CRITERI!A1"/><Relationship Id="rId19" Type="http://schemas.openxmlformats.org/officeDocument/2006/relationships/image" Target="../media/image39.png"/><Relationship Id="rId31" Type="http://schemas.openxmlformats.org/officeDocument/2006/relationships/image" Target="../media/image19.png"/><Relationship Id="rId4" Type="http://schemas.openxmlformats.org/officeDocument/2006/relationships/hyperlink" Target="#'RISCHIO ACCETTABILE'!A1"/><Relationship Id="rId9" Type="http://schemas.openxmlformats.org/officeDocument/2006/relationships/image" Target="../media/image8.png"/><Relationship Id="rId14" Type="http://schemas.openxmlformats.org/officeDocument/2006/relationships/hyperlink" Target="#'DETERMINAZ. LIVELLI DI IMPATTO'!A1"/><Relationship Id="rId22" Type="http://schemas.openxmlformats.org/officeDocument/2006/relationships/hyperlink" Target="#METRICHE!A1"/><Relationship Id="rId27" Type="http://schemas.openxmlformats.org/officeDocument/2006/relationships/image" Target="../media/image17.png"/><Relationship Id="rId30" Type="http://schemas.openxmlformats.org/officeDocument/2006/relationships/hyperlink" Target="#'REGISTRO RISCHI'!A1"/><Relationship Id="rId35" Type="http://schemas.openxmlformats.org/officeDocument/2006/relationships/image" Target="../media/image21.png"/><Relationship Id="rId8" Type="http://schemas.openxmlformats.org/officeDocument/2006/relationships/hyperlink" Target="#CONTESTO!A1"/><Relationship Id="rId3" Type="http://schemas.openxmlformats.org/officeDocument/2006/relationships/image" Target="../media/image32.svg"/></Relationships>
</file>

<file path=xl/drawings/_rels/drawing16.xml.rels><?xml version="1.0" encoding="UTF-8" standalone="yes"?>
<Relationships xmlns="http://schemas.openxmlformats.org/package/2006/relationships"><Relationship Id="rId13" Type="http://schemas.openxmlformats.org/officeDocument/2006/relationships/image" Target="../media/image9.png"/><Relationship Id="rId18" Type="http://schemas.openxmlformats.org/officeDocument/2006/relationships/hyperlink" Target="#'RISCHIO INERENTE'!A1"/><Relationship Id="rId26" Type="http://schemas.openxmlformats.org/officeDocument/2006/relationships/hyperlink" Target="#'MISURE IN ESSERE'!A1"/><Relationship Id="rId39" Type="http://schemas.openxmlformats.org/officeDocument/2006/relationships/image" Target="../media/image73.png"/><Relationship Id="rId21" Type="http://schemas.openxmlformats.org/officeDocument/2006/relationships/image" Target="../media/image39.png"/><Relationship Id="rId34" Type="http://schemas.openxmlformats.org/officeDocument/2006/relationships/hyperlink" Target="#'RISCHIO RESIDUO'!A1"/><Relationship Id="rId7" Type="http://schemas.openxmlformats.org/officeDocument/2006/relationships/image" Target="../media/image6.png"/><Relationship Id="rId2" Type="http://schemas.openxmlformats.org/officeDocument/2006/relationships/chart" Target="../charts/chart5.xml"/><Relationship Id="rId16" Type="http://schemas.openxmlformats.org/officeDocument/2006/relationships/hyperlink" Target="#'DETERMINAZ. LIVELLI DI IMPATTO'!A1"/><Relationship Id="rId20" Type="http://schemas.openxmlformats.org/officeDocument/2006/relationships/hyperlink" Target="#INIZIO!A1"/><Relationship Id="rId29" Type="http://schemas.openxmlformats.org/officeDocument/2006/relationships/image" Target="../media/image17.png"/><Relationship Id="rId41" Type="http://schemas.openxmlformats.org/officeDocument/2006/relationships/image" Target="../media/image23.png"/><Relationship Id="rId1" Type="http://schemas.openxmlformats.org/officeDocument/2006/relationships/image" Target="../media/image72.png"/><Relationship Id="rId6" Type="http://schemas.openxmlformats.org/officeDocument/2006/relationships/hyperlink" Target="#'RISCHIO ACCETTABILE'!A1"/><Relationship Id="rId11" Type="http://schemas.openxmlformats.org/officeDocument/2006/relationships/image" Target="../media/image8.png"/><Relationship Id="rId24" Type="http://schemas.openxmlformats.org/officeDocument/2006/relationships/hyperlink" Target="#METRICHE!A1"/><Relationship Id="rId32" Type="http://schemas.openxmlformats.org/officeDocument/2006/relationships/hyperlink" Target="#'REGISTRO RISCHI'!A1"/><Relationship Id="rId37" Type="http://schemas.openxmlformats.org/officeDocument/2006/relationships/image" Target="../media/image21.png"/><Relationship Id="rId40" Type="http://schemas.openxmlformats.org/officeDocument/2006/relationships/hyperlink" Target="#EFFICACIA!A1"/><Relationship Id="rId5" Type="http://schemas.openxmlformats.org/officeDocument/2006/relationships/image" Target="../media/image32.svg"/><Relationship Id="rId15" Type="http://schemas.openxmlformats.org/officeDocument/2006/relationships/image" Target="../media/image10.png"/><Relationship Id="rId23" Type="http://schemas.openxmlformats.org/officeDocument/2006/relationships/image" Target="../media/image14.png"/><Relationship Id="rId28" Type="http://schemas.openxmlformats.org/officeDocument/2006/relationships/hyperlink" Target="#'NATURA DEL TRATTAMENTO'!A1"/><Relationship Id="rId36" Type="http://schemas.openxmlformats.org/officeDocument/2006/relationships/hyperlink" Target="#VULNERABILITA!A1"/><Relationship Id="rId10" Type="http://schemas.openxmlformats.org/officeDocument/2006/relationships/hyperlink" Target="#CONTESTO!A1"/><Relationship Id="rId19" Type="http://schemas.openxmlformats.org/officeDocument/2006/relationships/image" Target="../media/image12.png"/><Relationship Id="rId31"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7.png"/><Relationship Id="rId14" Type="http://schemas.openxmlformats.org/officeDocument/2006/relationships/hyperlink" Target="#'FINALITA'' E DESCRIZ.TRATTAMENTO'!A1"/><Relationship Id="rId22" Type="http://schemas.openxmlformats.org/officeDocument/2006/relationships/hyperlink" Target="#METODOLOGIA!A1"/><Relationship Id="rId27" Type="http://schemas.openxmlformats.org/officeDocument/2006/relationships/image" Target="../media/image16.png"/><Relationship Id="rId30" Type="http://schemas.openxmlformats.org/officeDocument/2006/relationships/hyperlink" Target="#DETERMINAZ.PROBABILITA!A1"/><Relationship Id="rId35" Type="http://schemas.openxmlformats.org/officeDocument/2006/relationships/image" Target="../media/image20.png"/><Relationship Id="rId8" Type="http://schemas.openxmlformats.org/officeDocument/2006/relationships/hyperlink" Target="#'AMBITO DI APPLICAZIONE'!A1"/><Relationship Id="rId3" Type="http://schemas.openxmlformats.org/officeDocument/2006/relationships/image" Target="../media/image46.png"/><Relationship Id="rId12" Type="http://schemas.openxmlformats.org/officeDocument/2006/relationships/hyperlink" Target="#CRITERI!A1"/><Relationship Id="rId17" Type="http://schemas.openxmlformats.org/officeDocument/2006/relationships/image" Target="../media/image11.png"/><Relationship Id="rId25" Type="http://schemas.openxmlformats.org/officeDocument/2006/relationships/image" Target="../media/image15.png"/><Relationship Id="rId33" Type="http://schemas.openxmlformats.org/officeDocument/2006/relationships/image" Target="../media/image19.png"/><Relationship Id="rId38" Type="http://schemas.openxmlformats.org/officeDocument/2006/relationships/hyperlink" Target="#GOVERNANCE!A1"/></Relationships>
</file>

<file path=xl/drawings/_rels/drawing17.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INIZIO!A1"/><Relationship Id="rId26" Type="http://schemas.openxmlformats.org/officeDocument/2006/relationships/hyperlink" Target="#'NATURA DEL TRATTAMENTO'!A1"/><Relationship Id="rId39" Type="http://schemas.openxmlformats.org/officeDocument/2006/relationships/image" Target="../media/image74.png"/><Relationship Id="rId21" Type="http://schemas.openxmlformats.org/officeDocument/2006/relationships/image" Target="../media/image14.png"/><Relationship Id="rId34" Type="http://schemas.openxmlformats.org/officeDocument/2006/relationships/hyperlink" Target="#VULNERABILITA!A1"/><Relationship Id="rId7" Type="http://schemas.openxmlformats.org/officeDocument/2006/relationships/image" Target="../media/image7.png"/><Relationship Id="rId12" Type="http://schemas.openxmlformats.org/officeDocument/2006/relationships/hyperlink" Target="#'FINALITA'' E DESCRIZ.TRATTAMENTO'!A1"/><Relationship Id="rId17" Type="http://schemas.openxmlformats.org/officeDocument/2006/relationships/image" Target="../media/image12.png"/><Relationship Id="rId25" Type="http://schemas.openxmlformats.org/officeDocument/2006/relationships/image" Target="../media/image16.png"/><Relationship Id="rId33" Type="http://schemas.openxmlformats.org/officeDocument/2006/relationships/image" Target="../media/image20.png"/><Relationship Id="rId38" Type="http://schemas.openxmlformats.org/officeDocument/2006/relationships/hyperlink" Target="#EFFICACIA!A1"/><Relationship Id="rId2" Type="http://schemas.openxmlformats.org/officeDocument/2006/relationships/image" Target="../media/image4.png"/><Relationship Id="rId16" Type="http://schemas.openxmlformats.org/officeDocument/2006/relationships/hyperlink" Target="#'RISCHIO INERENTE'!A1"/><Relationship Id="rId20" Type="http://schemas.openxmlformats.org/officeDocument/2006/relationships/hyperlink" Target="#METODOLOGIA!A1"/><Relationship Id="rId29" Type="http://schemas.openxmlformats.org/officeDocument/2006/relationships/image" Target="../media/image18.png"/><Relationship Id="rId1" Type="http://schemas.openxmlformats.org/officeDocument/2006/relationships/image" Target="../media/image46.png"/><Relationship Id="rId6" Type="http://schemas.openxmlformats.org/officeDocument/2006/relationships/hyperlink" Target="#'AMBITO DI APPLICAZIONE'!A1"/><Relationship Id="rId11" Type="http://schemas.openxmlformats.org/officeDocument/2006/relationships/image" Target="../media/image9.png"/><Relationship Id="rId24" Type="http://schemas.openxmlformats.org/officeDocument/2006/relationships/hyperlink" Target="#'MISURE IN ESSERE'!A1"/><Relationship Id="rId32" Type="http://schemas.openxmlformats.org/officeDocument/2006/relationships/hyperlink" Target="#'RISCHIO RESIDUO'!A1"/><Relationship Id="rId37" Type="http://schemas.openxmlformats.org/officeDocument/2006/relationships/image" Target="../media/image22.png"/><Relationship Id="rId5" Type="http://schemas.openxmlformats.org/officeDocument/2006/relationships/image" Target="../media/image6.png"/><Relationship Id="rId15" Type="http://schemas.openxmlformats.org/officeDocument/2006/relationships/image" Target="../media/image11.png"/><Relationship Id="rId23" Type="http://schemas.openxmlformats.org/officeDocument/2006/relationships/image" Target="../media/image15.png"/><Relationship Id="rId28" Type="http://schemas.openxmlformats.org/officeDocument/2006/relationships/hyperlink" Target="#DETERMINAZ.PROBABILITA!A1"/><Relationship Id="rId36" Type="http://schemas.openxmlformats.org/officeDocument/2006/relationships/hyperlink" Target="#GOVERNANCE!A1"/><Relationship Id="rId10" Type="http://schemas.openxmlformats.org/officeDocument/2006/relationships/hyperlink" Target="#CRITERI!A1"/><Relationship Id="rId19" Type="http://schemas.openxmlformats.org/officeDocument/2006/relationships/image" Target="../media/image39.png"/><Relationship Id="rId31" Type="http://schemas.openxmlformats.org/officeDocument/2006/relationships/image" Target="../media/image19.png"/><Relationship Id="rId4" Type="http://schemas.openxmlformats.org/officeDocument/2006/relationships/hyperlink" Target="#'RISCHIO ACCETTABILE'!A1"/><Relationship Id="rId9" Type="http://schemas.openxmlformats.org/officeDocument/2006/relationships/image" Target="../media/image8.png"/><Relationship Id="rId14" Type="http://schemas.openxmlformats.org/officeDocument/2006/relationships/hyperlink" Target="#'DETERMINAZ. LIVELLI DI IMPATTO'!A1"/><Relationship Id="rId22" Type="http://schemas.openxmlformats.org/officeDocument/2006/relationships/hyperlink" Target="#METRICHE!A1"/><Relationship Id="rId27" Type="http://schemas.openxmlformats.org/officeDocument/2006/relationships/image" Target="../media/image17.png"/><Relationship Id="rId30" Type="http://schemas.openxmlformats.org/officeDocument/2006/relationships/hyperlink" Target="#'REGISTRO RISCHI'!A1"/><Relationship Id="rId35" Type="http://schemas.openxmlformats.org/officeDocument/2006/relationships/image" Target="../media/image21.png"/><Relationship Id="rId8" Type="http://schemas.openxmlformats.org/officeDocument/2006/relationships/hyperlink" Target="#CONTESTO!A1"/><Relationship Id="rId3" Type="http://schemas.openxmlformats.org/officeDocument/2006/relationships/image" Target="../media/image32.svg"/></Relationships>
</file>

<file path=xl/drawings/_rels/drawing18.xml.rels><?xml version="1.0" encoding="UTF-8" standalone="yes"?>
<Relationships xmlns="http://schemas.openxmlformats.org/package/2006/relationships"><Relationship Id="rId13" Type="http://schemas.openxmlformats.org/officeDocument/2006/relationships/hyperlink" Target="#CRITERI!A1"/><Relationship Id="rId18" Type="http://schemas.openxmlformats.org/officeDocument/2006/relationships/image" Target="../media/image11.png"/><Relationship Id="rId26" Type="http://schemas.openxmlformats.org/officeDocument/2006/relationships/image" Target="../media/image15.png"/><Relationship Id="rId39" Type="http://schemas.openxmlformats.org/officeDocument/2006/relationships/hyperlink" Target="#GOVERNANCE!A1"/><Relationship Id="rId21" Type="http://schemas.openxmlformats.org/officeDocument/2006/relationships/hyperlink" Target="#INIZIO!A1"/><Relationship Id="rId34" Type="http://schemas.openxmlformats.org/officeDocument/2006/relationships/image" Target="../media/image19.png"/><Relationship Id="rId42" Type="http://schemas.openxmlformats.org/officeDocument/2006/relationships/image" Target="../media/image23.png"/><Relationship Id="rId7" Type="http://schemas.openxmlformats.org/officeDocument/2006/relationships/hyperlink" Target="#'RISCHIO ACCETTABILE'!A1"/><Relationship Id="rId2" Type="http://schemas.openxmlformats.org/officeDocument/2006/relationships/image" Target="../media/image4.png"/><Relationship Id="rId16" Type="http://schemas.openxmlformats.org/officeDocument/2006/relationships/image" Target="../media/image10.png"/><Relationship Id="rId20" Type="http://schemas.openxmlformats.org/officeDocument/2006/relationships/image" Target="../media/image12.png"/><Relationship Id="rId29" Type="http://schemas.openxmlformats.org/officeDocument/2006/relationships/hyperlink" Target="#'NATURA DEL TRATTAMENTO'!A1"/><Relationship Id="rId41" Type="http://schemas.openxmlformats.org/officeDocument/2006/relationships/hyperlink" Target="#EFFICACIA!A1"/><Relationship Id="rId1" Type="http://schemas.openxmlformats.org/officeDocument/2006/relationships/image" Target="../media/image46.png"/><Relationship Id="rId6" Type="http://schemas.openxmlformats.org/officeDocument/2006/relationships/chart" Target="../charts/chart8.xml"/><Relationship Id="rId11" Type="http://schemas.openxmlformats.org/officeDocument/2006/relationships/hyperlink" Target="#CONTESTO!A1"/><Relationship Id="rId24" Type="http://schemas.openxmlformats.org/officeDocument/2006/relationships/image" Target="../media/image14.png"/><Relationship Id="rId32" Type="http://schemas.openxmlformats.org/officeDocument/2006/relationships/image" Target="../media/image18.png"/><Relationship Id="rId37" Type="http://schemas.openxmlformats.org/officeDocument/2006/relationships/hyperlink" Target="#VULNERABILITA!A1"/><Relationship Id="rId40" Type="http://schemas.openxmlformats.org/officeDocument/2006/relationships/image" Target="../media/image22.png"/><Relationship Id="rId5" Type="http://schemas.openxmlformats.org/officeDocument/2006/relationships/chart" Target="../charts/chart7.xml"/><Relationship Id="rId15" Type="http://schemas.openxmlformats.org/officeDocument/2006/relationships/hyperlink" Target="#'FINALITA'' E DESCRIZ.TRATTAMENTO'!A1"/><Relationship Id="rId23" Type="http://schemas.openxmlformats.org/officeDocument/2006/relationships/hyperlink" Target="#METODOLOGIA!A1"/><Relationship Id="rId28" Type="http://schemas.openxmlformats.org/officeDocument/2006/relationships/image" Target="../media/image16.png"/><Relationship Id="rId36" Type="http://schemas.openxmlformats.org/officeDocument/2006/relationships/image" Target="../media/image75.png"/><Relationship Id="rId10" Type="http://schemas.openxmlformats.org/officeDocument/2006/relationships/image" Target="../media/image7.png"/><Relationship Id="rId19" Type="http://schemas.openxmlformats.org/officeDocument/2006/relationships/hyperlink" Target="#'RISCHIO INERENTE'!A1"/><Relationship Id="rId31" Type="http://schemas.openxmlformats.org/officeDocument/2006/relationships/hyperlink" Target="#DETERMINAZ.PROBABILITA!A1"/><Relationship Id="rId4" Type="http://schemas.openxmlformats.org/officeDocument/2006/relationships/chart" Target="../charts/chart6.xml"/><Relationship Id="rId9" Type="http://schemas.openxmlformats.org/officeDocument/2006/relationships/hyperlink" Target="#'AMBITO DI APPLICAZIONE'!A1"/><Relationship Id="rId14" Type="http://schemas.openxmlformats.org/officeDocument/2006/relationships/image" Target="../media/image9.png"/><Relationship Id="rId22" Type="http://schemas.openxmlformats.org/officeDocument/2006/relationships/image" Target="../media/image39.png"/><Relationship Id="rId27" Type="http://schemas.openxmlformats.org/officeDocument/2006/relationships/hyperlink" Target="#'MISURE IN ESSERE'!A1"/><Relationship Id="rId30" Type="http://schemas.openxmlformats.org/officeDocument/2006/relationships/image" Target="../media/image17.png"/><Relationship Id="rId35" Type="http://schemas.openxmlformats.org/officeDocument/2006/relationships/hyperlink" Target="#'RISCHIO RESIDUO'!A1"/><Relationship Id="rId8" Type="http://schemas.openxmlformats.org/officeDocument/2006/relationships/image" Target="../media/image6.png"/><Relationship Id="rId3" Type="http://schemas.openxmlformats.org/officeDocument/2006/relationships/image" Target="../media/image32.svg"/><Relationship Id="rId12" Type="http://schemas.openxmlformats.org/officeDocument/2006/relationships/image" Target="../media/image8.png"/><Relationship Id="rId17" Type="http://schemas.openxmlformats.org/officeDocument/2006/relationships/hyperlink" Target="#'DETERMINAZ. LIVELLI DI IMPATTO'!A1"/><Relationship Id="rId25" Type="http://schemas.openxmlformats.org/officeDocument/2006/relationships/hyperlink" Target="#METRICHE!A1"/><Relationship Id="rId33" Type="http://schemas.openxmlformats.org/officeDocument/2006/relationships/hyperlink" Target="#'REGISTRO RISCHI'!A1"/><Relationship Id="rId38"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36.svg"/><Relationship Id="rId18" Type="http://schemas.openxmlformats.org/officeDocument/2006/relationships/hyperlink" Target="#'AMBITO DI APPLICAZIONE'!A1"/><Relationship Id="rId26" Type="http://schemas.openxmlformats.org/officeDocument/2006/relationships/hyperlink" Target="#'DETERMINAZ. LIVELLI DI IMPATTO'!A1"/><Relationship Id="rId39" Type="http://schemas.openxmlformats.org/officeDocument/2006/relationships/image" Target="../media/image17.png"/><Relationship Id="rId21" Type="http://schemas.openxmlformats.org/officeDocument/2006/relationships/image" Target="../media/image8.png"/><Relationship Id="rId34" Type="http://schemas.openxmlformats.org/officeDocument/2006/relationships/hyperlink" Target="#METRICHE!A1"/><Relationship Id="rId42" Type="http://schemas.openxmlformats.org/officeDocument/2006/relationships/hyperlink" Target="#'REGISTRO RISCHI'!A1"/><Relationship Id="rId47" Type="http://schemas.openxmlformats.org/officeDocument/2006/relationships/image" Target="../media/image21.png"/><Relationship Id="rId50" Type="http://schemas.openxmlformats.org/officeDocument/2006/relationships/hyperlink" Target="#EFFICACIA!A1"/><Relationship Id="rId55" Type="http://schemas.openxmlformats.org/officeDocument/2006/relationships/image" Target="../media/image44.png"/><Relationship Id="rId7" Type="http://schemas.openxmlformats.org/officeDocument/2006/relationships/image" Target="../media/image32.svg"/><Relationship Id="rId2" Type="http://schemas.openxmlformats.org/officeDocument/2006/relationships/image" Target="../media/image30.svg"/><Relationship Id="rId16" Type="http://schemas.openxmlformats.org/officeDocument/2006/relationships/hyperlink" Target="#'RISCHIO ACCETTABILE'!A1"/><Relationship Id="rId29" Type="http://schemas.openxmlformats.org/officeDocument/2006/relationships/image" Target="../media/image12.png"/><Relationship Id="rId11" Type="http://schemas.openxmlformats.org/officeDocument/2006/relationships/image" Target="../media/image28.svg"/><Relationship Id="rId24" Type="http://schemas.openxmlformats.org/officeDocument/2006/relationships/hyperlink" Target="#'FINALITA'' E DESCRIZ.TRATTAMENTO'!A1"/><Relationship Id="rId32" Type="http://schemas.openxmlformats.org/officeDocument/2006/relationships/hyperlink" Target="#METODOLOGIA!A1"/><Relationship Id="rId37" Type="http://schemas.openxmlformats.org/officeDocument/2006/relationships/image" Target="../media/image16.png"/><Relationship Id="rId40" Type="http://schemas.openxmlformats.org/officeDocument/2006/relationships/hyperlink" Target="#DETERMINAZ.PROBABILITA!A1"/><Relationship Id="rId45" Type="http://schemas.openxmlformats.org/officeDocument/2006/relationships/image" Target="../media/image20.png"/><Relationship Id="rId53" Type="http://schemas.openxmlformats.org/officeDocument/2006/relationships/image" Target="../media/image42.png"/><Relationship Id="rId5" Type="http://schemas.openxmlformats.org/officeDocument/2006/relationships/image" Target="../media/image31.png"/><Relationship Id="rId10" Type="http://schemas.openxmlformats.org/officeDocument/2006/relationships/image" Target="../media/image27.png"/><Relationship Id="rId19" Type="http://schemas.openxmlformats.org/officeDocument/2006/relationships/image" Target="../media/image7.png"/><Relationship Id="rId31" Type="http://schemas.openxmlformats.org/officeDocument/2006/relationships/image" Target="../media/image39.png"/><Relationship Id="rId44" Type="http://schemas.openxmlformats.org/officeDocument/2006/relationships/hyperlink" Target="#'RISCHIO RESIDUO'!A1"/><Relationship Id="rId52" Type="http://schemas.openxmlformats.org/officeDocument/2006/relationships/image" Target="../media/image41.png"/><Relationship Id="rId4" Type="http://schemas.openxmlformats.org/officeDocument/2006/relationships/image" Target="../media/image2.svg"/><Relationship Id="rId9" Type="http://schemas.openxmlformats.org/officeDocument/2006/relationships/image" Target="../media/image34.svg"/><Relationship Id="rId14" Type="http://schemas.openxmlformats.org/officeDocument/2006/relationships/image" Target="../media/image37.png"/><Relationship Id="rId22" Type="http://schemas.openxmlformats.org/officeDocument/2006/relationships/hyperlink" Target="#CRITERI!A1"/><Relationship Id="rId27" Type="http://schemas.openxmlformats.org/officeDocument/2006/relationships/image" Target="../media/image11.png"/><Relationship Id="rId30" Type="http://schemas.openxmlformats.org/officeDocument/2006/relationships/hyperlink" Target="#INIZIO!A1"/><Relationship Id="rId35" Type="http://schemas.openxmlformats.org/officeDocument/2006/relationships/image" Target="../media/image15.png"/><Relationship Id="rId43" Type="http://schemas.openxmlformats.org/officeDocument/2006/relationships/image" Target="../media/image19.png"/><Relationship Id="rId48" Type="http://schemas.openxmlformats.org/officeDocument/2006/relationships/hyperlink" Target="#GOVERNANCE!A1"/><Relationship Id="rId56" Type="http://schemas.openxmlformats.org/officeDocument/2006/relationships/image" Target="../media/image45.png"/><Relationship Id="rId8" Type="http://schemas.openxmlformats.org/officeDocument/2006/relationships/image" Target="../media/image33.png"/><Relationship Id="rId51" Type="http://schemas.openxmlformats.org/officeDocument/2006/relationships/image" Target="../media/image23.png"/><Relationship Id="rId3" Type="http://schemas.openxmlformats.org/officeDocument/2006/relationships/image" Target="../media/image1.png"/><Relationship Id="rId12" Type="http://schemas.openxmlformats.org/officeDocument/2006/relationships/image" Target="../media/image35.png"/><Relationship Id="rId17" Type="http://schemas.openxmlformats.org/officeDocument/2006/relationships/image" Target="../media/image6.png"/><Relationship Id="rId25" Type="http://schemas.openxmlformats.org/officeDocument/2006/relationships/image" Target="../media/image10.png"/><Relationship Id="rId33" Type="http://schemas.openxmlformats.org/officeDocument/2006/relationships/image" Target="../media/image40.png"/><Relationship Id="rId38" Type="http://schemas.openxmlformats.org/officeDocument/2006/relationships/hyperlink" Target="#'NATURA DEL TRATTAMENTO'!A1"/><Relationship Id="rId46" Type="http://schemas.openxmlformats.org/officeDocument/2006/relationships/hyperlink" Target="#VULNERABILITA!A1"/><Relationship Id="rId20" Type="http://schemas.openxmlformats.org/officeDocument/2006/relationships/hyperlink" Target="#CONTESTO!A1"/><Relationship Id="rId41" Type="http://schemas.openxmlformats.org/officeDocument/2006/relationships/image" Target="../media/image18.png"/><Relationship Id="rId54" Type="http://schemas.openxmlformats.org/officeDocument/2006/relationships/image" Target="../media/image43.svg"/><Relationship Id="rId1" Type="http://schemas.openxmlformats.org/officeDocument/2006/relationships/image" Target="../media/image29.png"/><Relationship Id="rId6" Type="http://schemas.openxmlformats.org/officeDocument/2006/relationships/image" Target="../media/image4.png"/><Relationship Id="rId15" Type="http://schemas.openxmlformats.org/officeDocument/2006/relationships/image" Target="../media/image38.png"/><Relationship Id="rId23" Type="http://schemas.openxmlformats.org/officeDocument/2006/relationships/image" Target="../media/image9.png"/><Relationship Id="rId28" Type="http://schemas.openxmlformats.org/officeDocument/2006/relationships/hyperlink" Target="#'RISCHIO INERENTE'!A1"/><Relationship Id="rId36" Type="http://schemas.openxmlformats.org/officeDocument/2006/relationships/hyperlink" Target="#'MISURE IN ESSERE'!A1"/><Relationship Id="rId49"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INIZIO!A1"/><Relationship Id="rId26" Type="http://schemas.openxmlformats.org/officeDocument/2006/relationships/hyperlink" Target="#'NATURA DEL TRATTAMENTO'!A1"/><Relationship Id="rId39" Type="http://schemas.openxmlformats.org/officeDocument/2006/relationships/image" Target="../media/image22.png"/><Relationship Id="rId21" Type="http://schemas.openxmlformats.org/officeDocument/2006/relationships/image" Target="../media/image14.png"/><Relationship Id="rId34" Type="http://schemas.openxmlformats.org/officeDocument/2006/relationships/hyperlink" Target="#VULNERABILITA!A1"/><Relationship Id="rId7" Type="http://schemas.openxmlformats.org/officeDocument/2006/relationships/image" Target="../media/image7.png"/><Relationship Id="rId12" Type="http://schemas.openxmlformats.org/officeDocument/2006/relationships/hyperlink" Target="#'FINALITA'' E DESCRIZ.TRATTAMENTO'!A1"/><Relationship Id="rId17" Type="http://schemas.openxmlformats.org/officeDocument/2006/relationships/image" Target="../media/image12.png"/><Relationship Id="rId25" Type="http://schemas.openxmlformats.org/officeDocument/2006/relationships/image" Target="../media/image16.png"/><Relationship Id="rId33" Type="http://schemas.openxmlformats.org/officeDocument/2006/relationships/image" Target="../media/image20.png"/><Relationship Id="rId38" Type="http://schemas.openxmlformats.org/officeDocument/2006/relationships/hyperlink" Target="#GOVERNANCE!A1"/><Relationship Id="rId2" Type="http://schemas.openxmlformats.org/officeDocument/2006/relationships/image" Target="../media/image4.png"/><Relationship Id="rId16" Type="http://schemas.openxmlformats.org/officeDocument/2006/relationships/hyperlink" Target="#'RISCHIO INERENTE'!A1"/><Relationship Id="rId20" Type="http://schemas.openxmlformats.org/officeDocument/2006/relationships/hyperlink" Target="#METODOLOGIA!A1"/><Relationship Id="rId29" Type="http://schemas.openxmlformats.org/officeDocument/2006/relationships/image" Target="../media/image18.png"/><Relationship Id="rId1" Type="http://schemas.openxmlformats.org/officeDocument/2006/relationships/image" Target="../media/image46.png"/><Relationship Id="rId6" Type="http://schemas.openxmlformats.org/officeDocument/2006/relationships/hyperlink" Target="#'AMBITO DI APPLICAZIONE'!A1"/><Relationship Id="rId11" Type="http://schemas.openxmlformats.org/officeDocument/2006/relationships/image" Target="../media/image9.png"/><Relationship Id="rId24" Type="http://schemas.openxmlformats.org/officeDocument/2006/relationships/hyperlink" Target="#'MISURE IN ESSERE'!A1"/><Relationship Id="rId32" Type="http://schemas.openxmlformats.org/officeDocument/2006/relationships/hyperlink" Target="#'RISCHIO RESIDUO'!A1"/><Relationship Id="rId37" Type="http://schemas.openxmlformats.org/officeDocument/2006/relationships/image" Target="../media/image23.png"/><Relationship Id="rId5" Type="http://schemas.openxmlformats.org/officeDocument/2006/relationships/image" Target="../media/image6.png"/><Relationship Id="rId15" Type="http://schemas.openxmlformats.org/officeDocument/2006/relationships/image" Target="../media/image11.png"/><Relationship Id="rId23" Type="http://schemas.openxmlformats.org/officeDocument/2006/relationships/image" Target="../media/image15.png"/><Relationship Id="rId28" Type="http://schemas.openxmlformats.org/officeDocument/2006/relationships/hyperlink" Target="#DETERMINAZ.PROBABILITA!A1"/><Relationship Id="rId36" Type="http://schemas.openxmlformats.org/officeDocument/2006/relationships/hyperlink" Target="#EFFICACIA!A1"/><Relationship Id="rId10" Type="http://schemas.openxmlformats.org/officeDocument/2006/relationships/hyperlink" Target="#CRITERI!A1"/><Relationship Id="rId19" Type="http://schemas.openxmlformats.org/officeDocument/2006/relationships/image" Target="../media/image39.png"/><Relationship Id="rId31" Type="http://schemas.openxmlformats.org/officeDocument/2006/relationships/image" Target="../media/image76.png"/><Relationship Id="rId4" Type="http://schemas.openxmlformats.org/officeDocument/2006/relationships/hyperlink" Target="#'RISCHIO ACCETTABILE'!A1"/><Relationship Id="rId9" Type="http://schemas.openxmlformats.org/officeDocument/2006/relationships/image" Target="../media/image8.png"/><Relationship Id="rId14" Type="http://schemas.openxmlformats.org/officeDocument/2006/relationships/hyperlink" Target="#'DETERMINAZ. LIVELLI DI IMPATTO'!A1"/><Relationship Id="rId22" Type="http://schemas.openxmlformats.org/officeDocument/2006/relationships/hyperlink" Target="#METRICHE!A1"/><Relationship Id="rId27" Type="http://schemas.openxmlformats.org/officeDocument/2006/relationships/image" Target="../media/image17.png"/><Relationship Id="rId30" Type="http://schemas.openxmlformats.org/officeDocument/2006/relationships/hyperlink" Target="#'REGISTRO RISCHI'!A1"/><Relationship Id="rId35" Type="http://schemas.openxmlformats.org/officeDocument/2006/relationships/image" Target="../media/image21.png"/><Relationship Id="rId8" Type="http://schemas.openxmlformats.org/officeDocument/2006/relationships/hyperlink" Target="#CONTESTO!A1"/><Relationship Id="rId3" Type="http://schemas.openxmlformats.org/officeDocument/2006/relationships/image" Target="../media/image32.svg"/></Relationships>
</file>

<file path=xl/drawings/_rels/drawing3.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INIZIO!A1"/><Relationship Id="rId26" Type="http://schemas.openxmlformats.org/officeDocument/2006/relationships/hyperlink" Target="#'NATURA DEL TRATTAMENTO'!A1"/><Relationship Id="rId39" Type="http://schemas.openxmlformats.org/officeDocument/2006/relationships/image" Target="../media/image23.png"/><Relationship Id="rId21" Type="http://schemas.openxmlformats.org/officeDocument/2006/relationships/image" Target="../media/image14.png"/><Relationship Id="rId34" Type="http://schemas.openxmlformats.org/officeDocument/2006/relationships/hyperlink" Target="#VULNERABILITA!A1"/><Relationship Id="rId7" Type="http://schemas.openxmlformats.org/officeDocument/2006/relationships/image" Target="../media/image7.png"/><Relationship Id="rId12" Type="http://schemas.openxmlformats.org/officeDocument/2006/relationships/hyperlink" Target="#'FINALITA'' E DESCRIZ.TRATTAMENTO'!A1"/><Relationship Id="rId17" Type="http://schemas.openxmlformats.org/officeDocument/2006/relationships/image" Target="../media/image12.png"/><Relationship Id="rId25" Type="http://schemas.openxmlformats.org/officeDocument/2006/relationships/image" Target="../media/image16.png"/><Relationship Id="rId33" Type="http://schemas.openxmlformats.org/officeDocument/2006/relationships/image" Target="../media/image20.png"/><Relationship Id="rId38" Type="http://schemas.openxmlformats.org/officeDocument/2006/relationships/hyperlink" Target="#EFFICACIA!A1"/><Relationship Id="rId2" Type="http://schemas.openxmlformats.org/officeDocument/2006/relationships/image" Target="../media/image4.png"/><Relationship Id="rId16" Type="http://schemas.openxmlformats.org/officeDocument/2006/relationships/hyperlink" Target="#'RISCHIO INERENTE'!A1"/><Relationship Id="rId20" Type="http://schemas.openxmlformats.org/officeDocument/2006/relationships/hyperlink" Target="#METODOLOGIA!A1"/><Relationship Id="rId29" Type="http://schemas.openxmlformats.org/officeDocument/2006/relationships/image" Target="../media/image18.png"/><Relationship Id="rId1" Type="http://schemas.openxmlformats.org/officeDocument/2006/relationships/image" Target="../media/image46.png"/><Relationship Id="rId6" Type="http://schemas.openxmlformats.org/officeDocument/2006/relationships/hyperlink" Target="#'AMBITO DI APPLICAZIONE'!A1"/><Relationship Id="rId11" Type="http://schemas.openxmlformats.org/officeDocument/2006/relationships/image" Target="../media/image47.png"/><Relationship Id="rId24" Type="http://schemas.openxmlformats.org/officeDocument/2006/relationships/hyperlink" Target="#'MISURE IN ESSERE'!A1"/><Relationship Id="rId32" Type="http://schemas.openxmlformats.org/officeDocument/2006/relationships/hyperlink" Target="#'RISCHIO RESIDUO'!A1"/><Relationship Id="rId37" Type="http://schemas.openxmlformats.org/officeDocument/2006/relationships/image" Target="../media/image22.png"/><Relationship Id="rId40"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1.png"/><Relationship Id="rId23" Type="http://schemas.openxmlformats.org/officeDocument/2006/relationships/image" Target="../media/image15.png"/><Relationship Id="rId28" Type="http://schemas.openxmlformats.org/officeDocument/2006/relationships/hyperlink" Target="#DETERMINAZ.PROBABILITA!A1"/><Relationship Id="rId36" Type="http://schemas.openxmlformats.org/officeDocument/2006/relationships/hyperlink" Target="#GOVERNANCE!A1"/><Relationship Id="rId10" Type="http://schemas.openxmlformats.org/officeDocument/2006/relationships/hyperlink" Target="#CRITERI!A1"/><Relationship Id="rId19" Type="http://schemas.openxmlformats.org/officeDocument/2006/relationships/image" Target="../media/image39.png"/><Relationship Id="rId31" Type="http://schemas.openxmlformats.org/officeDocument/2006/relationships/image" Target="../media/image19.png"/><Relationship Id="rId4" Type="http://schemas.openxmlformats.org/officeDocument/2006/relationships/hyperlink" Target="#'RISCHIO ACCETTABILE'!A1"/><Relationship Id="rId9" Type="http://schemas.openxmlformats.org/officeDocument/2006/relationships/image" Target="../media/image8.png"/><Relationship Id="rId14" Type="http://schemas.openxmlformats.org/officeDocument/2006/relationships/hyperlink" Target="#'DETERMINAZ. LIVELLI DI IMPATTO'!A1"/><Relationship Id="rId22" Type="http://schemas.openxmlformats.org/officeDocument/2006/relationships/hyperlink" Target="#METRICHE!A1"/><Relationship Id="rId27" Type="http://schemas.openxmlformats.org/officeDocument/2006/relationships/image" Target="../media/image17.png"/><Relationship Id="rId30" Type="http://schemas.openxmlformats.org/officeDocument/2006/relationships/hyperlink" Target="#'REGISTRO RISCHI'!A1"/><Relationship Id="rId35" Type="http://schemas.openxmlformats.org/officeDocument/2006/relationships/image" Target="../media/image21.png"/><Relationship Id="rId8" Type="http://schemas.openxmlformats.org/officeDocument/2006/relationships/hyperlink" Target="#CONTESTO!A1"/><Relationship Id="rId3" Type="http://schemas.openxmlformats.org/officeDocument/2006/relationships/image" Target="../media/image32.svg"/></Relationships>
</file>

<file path=xl/drawings/_rels/drawing4.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INIZIO!A1"/><Relationship Id="rId26" Type="http://schemas.openxmlformats.org/officeDocument/2006/relationships/hyperlink" Target="#'NATURA DEL TRATTAMENTO'!A1"/><Relationship Id="rId39" Type="http://schemas.openxmlformats.org/officeDocument/2006/relationships/image" Target="../media/image23.png"/><Relationship Id="rId21" Type="http://schemas.openxmlformats.org/officeDocument/2006/relationships/image" Target="../media/image14.png"/><Relationship Id="rId34" Type="http://schemas.openxmlformats.org/officeDocument/2006/relationships/hyperlink" Target="#VULNERABILITA!A1"/><Relationship Id="rId7" Type="http://schemas.openxmlformats.org/officeDocument/2006/relationships/image" Target="../media/image7.png"/><Relationship Id="rId12" Type="http://schemas.openxmlformats.org/officeDocument/2006/relationships/hyperlink" Target="#'FINALITA'' E DESCRIZ.TRATTAMENTO'!A1"/><Relationship Id="rId17" Type="http://schemas.openxmlformats.org/officeDocument/2006/relationships/image" Target="../media/image12.png"/><Relationship Id="rId25" Type="http://schemas.openxmlformats.org/officeDocument/2006/relationships/image" Target="../media/image16.png"/><Relationship Id="rId33" Type="http://schemas.openxmlformats.org/officeDocument/2006/relationships/image" Target="../media/image20.png"/><Relationship Id="rId38" Type="http://schemas.openxmlformats.org/officeDocument/2006/relationships/hyperlink" Target="#EFFICACIA!A1"/><Relationship Id="rId2" Type="http://schemas.openxmlformats.org/officeDocument/2006/relationships/image" Target="../media/image4.png"/><Relationship Id="rId16" Type="http://schemas.openxmlformats.org/officeDocument/2006/relationships/hyperlink" Target="#'RISCHIO INERENTE'!A1"/><Relationship Id="rId20" Type="http://schemas.openxmlformats.org/officeDocument/2006/relationships/hyperlink" Target="#METODOLOGIA!A1"/><Relationship Id="rId29" Type="http://schemas.openxmlformats.org/officeDocument/2006/relationships/image" Target="../media/image18.png"/><Relationship Id="rId1" Type="http://schemas.openxmlformats.org/officeDocument/2006/relationships/image" Target="../media/image46.png"/><Relationship Id="rId6" Type="http://schemas.openxmlformats.org/officeDocument/2006/relationships/hyperlink" Target="#'AMBITO DI APPLICAZIONE'!A1"/><Relationship Id="rId11" Type="http://schemas.openxmlformats.org/officeDocument/2006/relationships/image" Target="../media/image9.png"/><Relationship Id="rId24" Type="http://schemas.openxmlformats.org/officeDocument/2006/relationships/hyperlink" Target="#'MISURE IN ESSERE'!A1"/><Relationship Id="rId32" Type="http://schemas.openxmlformats.org/officeDocument/2006/relationships/hyperlink" Target="#'RISCHIO RESIDUO'!A1"/><Relationship Id="rId37" Type="http://schemas.openxmlformats.org/officeDocument/2006/relationships/image" Target="../media/image22.png"/><Relationship Id="rId5" Type="http://schemas.openxmlformats.org/officeDocument/2006/relationships/image" Target="../media/image6.png"/><Relationship Id="rId15" Type="http://schemas.openxmlformats.org/officeDocument/2006/relationships/image" Target="../media/image11.png"/><Relationship Id="rId23" Type="http://schemas.openxmlformats.org/officeDocument/2006/relationships/image" Target="../media/image49.png"/><Relationship Id="rId28" Type="http://schemas.openxmlformats.org/officeDocument/2006/relationships/hyperlink" Target="#DETERMINAZ.PROBABILITA!A1"/><Relationship Id="rId36" Type="http://schemas.openxmlformats.org/officeDocument/2006/relationships/hyperlink" Target="#GOVERNANCE!A1"/><Relationship Id="rId10" Type="http://schemas.openxmlformats.org/officeDocument/2006/relationships/hyperlink" Target="#CRITERI!A1"/><Relationship Id="rId19" Type="http://schemas.openxmlformats.org/officeDocument/2006/relationships/image" Target="../media/image39.png"/><Relationship Id="rId31" Type="http://schemas.openxmlformats.org/officeDocument/2006/relationships/image" Target="../media/image19.png"/><Relationship Id="rId4" Type="http://schemas.openxmlformats.org/officeDocument/2006/relationships/hyperlink" Target="#'RISCHIO ACCETTABILE'!A1"/><Relationship Id="rId9" Type="http://schemas.openxmlformats.org/officeDocument/2006/relationships/image" Target="../media/image8.png"/><Relationship Id="rId14" Type="http://schemas.openxmlformats.org/officeDocument/2006/relationships/hyperlink" Target="#'DETERMINAZ. LIVELLI DI IMPATTO'!A1"/><Relationship Id="rId22" Type="http://schemas.openxmlformats.org/officeDocument/2006/relationships/hyperlink" Target="#METRICHE!A1"/><Relationship Id="rId27" Type="http://schemas.openxmlformats.org/officeDocument/2006/relationships/image" Target="../media/image17.png"/><Relationship Id="rId30" Type="http://schemas.openxmlformats.org/officeDocument/2006/relationships/hyperlink" Target="#'REGISTRO RISCHI'!A1"/><Relationship Id="rId35" Type="http://schemas.openxmlformats.org/officeDocument/2006/relationships/image" Target="../media/image21.png"/><Relationship Id="rId8" Type="http://schemas.openxmlformats.org/officeDocument/2006/relationships/hyperlink" Target="#CONTESTO!A1"/><Relationship Id="rId3" Type="http://schemas.openxmlformats.org/officeDocument/2006/relationships/image" Target="../media/image32.svg"/></Relationships>
</file>

<file path=xl/drawings/_rels/drawing5.xml.rels><?xml version="1.0" encoding="UTF-8" standalone="yes"?>
<Relationships xmlns="http://schemas.openxmlformats.org/package/2006/relationships"><Relationship Id="rId13" Type="http://schemas.openxmlformats.org/officeDocument/2006/relationships/hyperlink" Target="#'FINALITA'' E DESCRIZ.TRATTAMENTO'!A1"/><Relationship Id="rId18" Type="http://schemas.openxmlformats.org/officeDocument/2006/relationships/image" Target="../media/image12.png"/><Relationship Id="rId26" Type="http://schemas.openxmlformats.org/officeDocument/2006/relationships/image" Target="../media/image16.png"/><Relationship Id="rId39" Type="http://schemas.openxmlformats.org/officeDocument/2006/relationships/hyperlink" Target="#EFFICACIA!A1"/><Relationship Id="rId21" Type="http://schemas.openxmlformats.org/officeDocument/2006/relationships/hyperlink" Target="#METODOLOGIA!A1"/><Relationship Id="rId34" Type="http://schemas.openxmlformats.org/officeDocument/2006/relationships/image" Target="../media/image20.png"/><Relationship Id="rId42" Type="http://schemas.openxmlformats.org/officeDocument/2006/relationships/image" Target="../media/image53.svg"/><Relationship Id="rId7" Type="http://schemas.openxmlformats.org/officeDocument/2006/relationships/hyperlink" Target="#'AMBITO DI APPLICAZIONE'!A1"/><Relationship Id="rId2" Type="http://schemas.openxmlformats.org/officeDocument/2006/relationships/image" Target="../media/image4.png"/><Relationship Id="rId16" Type="http://schemas.openxmlformats.org/officeDocument/2006/relationships/image" Target="../media/image11.png"/><Relationship Id="rId20" Type="http://schemas.openxmlformats.org/officeDocument/2006/relationships/image" Target="../media/image39.png"/><Relationship Id="rId29" Type="http://schemas.openxmlformats.org/officeDocument/2006/relationships/hyperlink" Target="#DETERMINAZ.PROBABILITA!A1"/><Relationship Id="rId41" Type="http://schemas.openxmlformats.org/officeDocument/2006/relationships/image" Target="../media/image52.png"/><Relationship Id="rId1" Type="http://schemas.openxmlformats.org/officeDocument/2006/relationships/image" Target="../media/image46.png"/><Relationship Id="rId6" Type="http://schemas.openxmlformats.org/officeDocument/2006/relationships/image" Target="../media/image6.png"/><Relationship Id="rId11" Type="http://schemas.openxmlformats.org/officeDocument/2006/relationships/hyperlink" Target="#CRITERI!A1"/><Relationship Id="rId24" Type="http://schemas.openxmlformats.org/officeDocument/2006/relationships/image" Target="../media/image15.png"/><Relationship Id="rId32" Type="http://schemas.openxmlformats.org/officeDocument/2006/relationships/image" Target="../media/image19.png"/><Relationship Id="rId37" Type="http://schemas.openxmlformats.org/officeDocument/2006/relationships/hyperlink" Target="#GOVERNANCE!A1"/><Relationship Id="rId40" Type="http://schemas.openxmlformats.org/officeDocument/2006/relationships/image" Target="../media/image23.png"/><Relationship Id="rId5" Type="http://schemas.openxmlformats.org/officeDocument/2006/relationships/hyperlink" Target="#'RISCHIO ACCETTABILE'!A1"/><Relationship Id="rId15" Type="http://schemas.openxmlformats.org/officeDocument/2006/relationships/hyperlink" Target="#'DETERMINAZ. LIVELLI DI IMPATTO'!A1"/><Relationship Id="rId23" Type="http://schemas.openxmlformats.org/officeDocument/2006/relationships/hyperlink" Target="#METRICHE!A1"/><Relationship Id="rId28" Type="http://schemas.openxmlformats.org/officeDocument/2006/relationships/image" Target="../media/image17.png"/><Relationship Id="rId36" Type="http://schemas.openxmlformats.org/officeDocument/2006/relationships/image" Target="../media/image21.png"/><Relationship Id="rId10" Type="http://schemas.openxmlformats.org/officeDocument/2006/relationships/image" Target="../media/image8.png"/><Relationship Id="rId19" Type="http://schemas.openxmlformats.org/officeDocument/2006/relationships/hyperlink" Target="#INIZIO!A1"/><Relationship Id="rId31" Type="http://schemas.openxmlformats.org/officeDocument/2006/relationships/hyperlink" Target="#'REGISTRO RISCHI'!A1"/><Relationship Id="rId4" Type="http://schemas.openxmlformats.org/officeDocument/2006/relationships/image" Target="../media/image50.png"/><Relationship Id="rId9" Type="http://schemas.openxmlformats.org/officeDocument/2006/relationships/hyperlink" Target="#CONTESTO!A1"/><Relationship Id="rId14" Type="http://schemas.openxmlformats.org/officeDocument/2006/relationships/image" Target="../media/image51.png"/><Relationship Id="rId22" Type="http://schemas.openxmlformats.org/officeDocument/2006/relationships/image" Target="../media/image14.png"/><Relationship Id="rId27" Type="http://schemas.openxmlformats.org/officeDocument/2006/relationships/hyperlink" Target="#'NATURA DEL TRATTAMENTO'!A1"/><Relationship Id="rId30" Type="http://schemas.openxmlformats.org/officeDocument/2006/relationships/image" Target="../media/image18.png"/><Relationship Id="rId35" Type="http://schemas.openxmlformats.org/officeDocument/2006/relationships/hyperlink" Target="#VULNERABILITA!A1"/><Relationship Id="rId8" Type="http://schemas.openxmlformats.org/officeDocument/2006/relationships/image" Target="../media/image7.png"/><Relationship Id="rId3" Type="http://schemas.openxmlformats.org/officeDocument/2006/relationships/image" Target="../media/image32.svg"/><Relationship Id="rId12" Type="http://schemas.openxmlformats.org/officeDocument/2006/relationships/image" Target="../media/image9.png"/><Relationship Id="rId17" Type="http://schemas.openxmlformats.org/officeDocument/2006/relationships/hyperlink" Target="#'RISCHIO INERENTE'!A1"/><Relationship Id="rId25" Type="http://schemas.openxmlformats.org/officeDocument/2006/relationships/hyperlink" Target="#'MISURE IN ESSERE'!A1"/><Relationship Id="rId33" Type="http://schemas.openxmlformats.org/officeDocument/2006/relationships/hyperlink" Target="#'RISCHIO RESIDUO'!A1"/><Relationship Id="rId38"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3" Type="http://schemas.openxmlformats.org/officeDocument/2006/relationships/hyperlink" Target="#'FINALITA'' E DESCRIZ.TRATTAMENTO'!A1"/><Relationship Id="rId18" Type="http://schemas.openxmlformats.org/officeDocument/2006/relationships/image" Target="../media/image12.png"/><Relationship Id="rId26" Type="http://schemas.openxmlformats.org/officeDocument/2006/relationships/image" Target="../media/image16.png"/><Relationship Id="rId39" Type="http://schemas.openxmlformats.org/officeDocument/2006/relationships/hyperlink" Target="#EFFICACIA!A1"/><Relationship Id="rId21" Type="http://schemas.openxmlformats.org/officeDocument/2006/relationships/hyperlink" Target="#METODOLOGIA!A1"/><Relationship Id="rId34" Type="http://schemas.openxmlformats.org/officeDocument/2006/relationships/image" Target="../media/image20.png"/><Relationship Id="rId42" Type="http://schemas.openxmlformats.org/officeDocument/2006/relationships/image" Target="../media/image56.svg"/><Relationship Id="rId7" Type="http://schemas.openxmlformats.org/officeDocument/2006/relationships/hyperlink" Target="#'AMBITO DI APPLICAZIONE'!A1"/><Relationship Id="rId2" Type="http://schemas.openxmlformats.org/officeDocument/2006/relationships/image" Target="../media/image46.png"/><Relationship Id="rId16" Type="http://schemas.openxmlformats.org/officeDocument/2006/relationships/image" Target="../media/image11.png"/><Relationship Id="rId20" Type="http://schemas.openxmlformats.org/officeDocument/2006/relationships/image" Target="../media/image39.png"/><Relationship Id="rId29" Type="http://schemas.openxmlformats.org/officeDocument/2006/relationships/hyperlink" Target="#DETERMINAZ.PROBABILITA!A1"/><Relationship Id="rId41" Type="http://schemas.openxmlformats.org/officeDocument/2006/relationships/image" Target="../media/image55.png"/><Relationship Id="rId1" Type="http://schemas.openxmlformats.org/officeDocument/2006/relationships/image" Target="../media/image50.png"/><Relationship Id="rId6" Type="http://schemas.openxmlformats.org/officeDocument/2006/relationships/image" Target="../media/image6.png"/><Relationship Id="rId11" Type="http://schemas.openxmlformats.org/officeDocument/2006/relationships/hyperlink" Target="#CRITERI!A1"/><Relationship Id="rId24" Type="http://schemas.openxmlformats.org/officeDocument/2006/relationships/image" Target="../media/image15.png"/><Relationship Id="rId32" Type="http://schemas.openxmlformats.org/officeDocument/2006/relationships/image" Target="../media/image19.png"/><Relationship Id="rId37" Type="http://schemas.openxmlformats.org/officeDocument/2006/relationships/hyperlink" Target="#GOVERNANCE!A1"/><Relationship Id="rId40" Type="http://schemas.openxmlformats.org/officeDocument/2006/relationships/image" Target="../media/image23.png"/><Relationship Id="rId5" Type="http://schemas.openxmlformats.org/officeDocument/2006/relationships/hyperlink" Target="#'RISCHIO ACCETTABILE'!A1"/><Relationship Id="rId15" Type="http://schemas.openxmlformats.org/officeDocument/2006/relationships/hyperlink" Target="#'DETERMINAZ. LIVELLI DI IMPATTO'!A1"/><Relationship Id="rId23" Type="http://schemas.openxmlformats.org/officeDocument/2006/relationships/hyperlink" Target="#METRICHE!A1"/><Relationship Id="rId28" Type="http://schemas.openxmlformats.org/officeDocument/2006/relationships/image" Target="../media/image54.png"/><Relationship Id="rId36" Type="http://schemas.openxmlformats.org/officeDocument/2006/relationships/image" Target="../media/image21.png"/><Relationship Id="rId10" Type="http://schemas.openxmlformats.org/officeDocument/2006/relationships/image" Target="../media/image8.png"/><Relationship Id="rId19" Type="http://schemas.openxmlformats.org/officeDocument/2006/relationships/hyperlink" Target="#INIZIO!A1"/><Relationship Id="rId31" Type="http://schemas.openxmlformats.org/officeDocument/2006/relationships/hyperlink" Target="#'REGISTRO RISCHI'!A1"/><Relationship Id="rId4" Type="http://schemas.openxmlformats.org/officeDocument/2006/relationships/image" Target="../media/image32.svg"/><Relationship Id="rId9" Type="http://schemas.openxmlformats.org/officeDocument/2006/relationships/hyperlink" Target="#CONTESTO!A1"/><Relationship Id="rId14" Type="http://schemas.openxmlformats.org/officeDocument/2006/relationships/image" Target="../media/image10.png"/><Relationship Id="rId22" Type="http://schemas.openxmlformats.org/officeDocument/2006/relationships/image" Target="../media/image14.png"/><Relationship Id="rId27" Type="http://schemas.openxmlformats.org/officeDocument/2006/relationships/hyperlink" Target="#'NATURA DEL TRATTAMENTO'!A1"/><Relationship Id="rId30" Type="http://schemas.openxmlformats.org/officeDocument/2006/relationships/image" Target="../media/image18.png"/><Relationship Id="rId35" Type="http://schemas.openxmlformats.org/officeDocument/2006/relationships/hyperlink" Target="#VULNERABILITA!A1"/><Relationship Id="rId8" Type="http://schemas.openxmlformats.org/officeDocument/2006/relationships/image" Target="../media/image7.png"/><Relationship Id="rId3"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hyperlink" Target="#'RISCHIO INERENTE'!A1"/><Relationship Id="rId25" Type="http://schemas.openxmlformats.org/officeDocument/2006/relationships/hyperlink" Target="#'MISURE IN ESSERE'!A1"/><Relationship Id="rId33" Type="http://schemas.openxmlformats.org/officeDocument/2006/relationships/hyperlink" Target="#'RISCHIO RESIDUO'!A1"/><Relationship Id="rId38" Type="http://schemas.openxmlformats.org/officeDocument/2006/relationships/image" Target="../media/image22.png"/></Relationships>
</file>

<file path=xl/drawings/_rels/drawing7.xml.rels><?xml version="1.0" encoding="UTF-8" standalone="yes"?>
<Relationships xmlns="http://schemas.openxmlformats.org/package/2006/relationships"><Relationship Id="rId13" Type="http://schemas.openxmlformats.org/officeDocument/2006/relationships/hyperlink" Target="#'FINALITA'' E DESCRIZ.TRATTAMENTO'!A1"/><Relationship Id="rId18" Type="http://schemas.openxmlformats.org/officeDocument/2006/relationships/image" Target="../media/image12.png"/><Relationship Id="rId26" Type="http://schemas.openxmlformats.org/officeDocument/2006/relationships/image" Target="../media/image16.png"/><Relationship Id="rId39" Type="http://schemas.openxmlformats.org/officeDocument/2006/relationships/hyperlink" Target="#EFFICACIA!A1"/><Relationship Id="rId21" Type="http://schemas.openxmlformats.org/officeDocument/2006/relationships/hyperlink" Target="#METODOLOGIA!A1"/><Relationship Id="rId34" Type="http://schemas.openxmlformats.org/officeDocument/2006/relationships/image" Target="../media/image20.png"/><Relationship Id="rId42" Type="http://schemas.openxmlformats.org/officeDocument/2006/relationships/image" Target="../media/image59.svg"/><Relationship Id="rId7" Type="http://schemas.openxmlformats.org/officeDocument/2006/relationships/hyperlink" Target="#'AMBITO DI APPLICAZIONE'!A1"/><Relationship Id="rId2" Type="http://schemas.openxmlformats.org/officeDocument/2006/relationships/image" Target="../media/image4.png"/><Relationship Id="rId16" Type="http://schemas.openxmlformats.org/officeDocument/2006/relationships/image" Target="../media/image11.png"/><Relationship Id="rId20" Type="http://schemas.openxmlformats.org/officeDocument/2006/relationships/image" Target="../media/image39.png"/><Relationship Id="rId29" Type="http://schemas.openxmlformats.org/officeDocument/2006/relationships/hyperlink" Target="#DETERMINAZ.PROBABILITA!A1"/><Relationship Id="rId41" Type="http://schemas.openxmlformats.org/officeDocument/2006/relationships/image" Target="../media/image58.png"/><Relationship Id="rId1" Type="http://schemas.openxmlformats.org/officeDocument/2006/relationships/image" Target="../media/image46.png"/><Relationship Id="rId6" Type="http://schemas.openxmlformats.org/officeDocument/2006/relationships/image" Target="../media/image6.png"/><Relationship Id="rId11" Type="http://schemas.openxmlformats.org/officeDocument/2006/relationships/hyperlink" Target="#CRITERI!A1"/><Relationship Id="rId24" Type="http://schemas.openxmlformats.org/officeDocument/2006/relationships/image" Target="../media/image15.png"/><Relationship Id="rId32" Type="http://schemas.openxmlformats.org/officeDocument/2006/relationships/image" Target="../media/image19.png"/><Relationship Id="rId37" Type="http://schemas.openxmlformats.org/officeDocument/2006/relationships/hyperlink" Target="#GOVERNANCE!A1"/><Relationship Id="rId40" Type="http://schemas.openxmlformats.org/officeDocument/2006/relationships/image" Target="../media/image23.png"/><Relationship Id="rId5" Type="http://schemas.openxmlformats.org/officeDocument/2006/relationships/hyperlink" Target="#'RISCHIO ACCETTABILE'!A1"/><Relationship Id="rId15" Type="http://schemas.openxmlformats.org/officeDocument/2006/relationships/hyperlink" Target="#'DETERMINAZ. LIVELLI DI IMPATTO'!A1"/><Relationship Id="rId23" Type="http://schemas.openxmlformats.org/officeDocument/2006/relationships/hyperlink" Target="#METRICHE!A1"/><Relationship Id="rId28" Type="http://schemas.openxmlformats.org/officeDocument/2006/relationships/image" Target="../media/image17.png"/><Relationship Id="rId36" Type="http://schemas.openxmlformats.org/officeDocument/2006/relationships/image" Target="../media/image21.png"/><Relationship Id="rId10" Type="http://schemas.openxmlformats.org/officeDocument/2006/relationships/image" Target="../media/image57.png"/><Relationship Id="rId19" Type="http://schemas.openxmlformats.org/officeDocument/2006/relationships/hyperlink" Target="#INIZIO!A1"/><Relationship Id="rId31" Type="http://schemas.openxmlformats.org/officeDocument/2006/relationships/hyperlink" Target="#'REGISTRO RISCHI'!A1"/><Relationship Id="rId4" Type="http://schemas.openxmlformats.org/officeDocument/2006/relationships/image" Target="../media/image50.png"/><Relationship Id="rId9" Type="http://schemas.openxmlformats.org/officeDocument/2006/relationships/hyperlink" Target="#CONTESTO!A1"/><Relationship Id="rId14" Type="http://schemas.openxmlformats.org/officeDocument/2006/relationships/image" Target="../media/image10.png"/><Relationship Id="rId22" Type="http://schemas.openxmlformats.org/officeDocument/2006/relationships/image" Target="../media/image14.png"/><Relationship Id="rId27" Type="http://schemas.openxmlformats.org/officeDocument/2006/relationships/hyperlink" Target="#'NATURA DEL TRATTAMENTO'!A1"/><Relationship Id="rId30" Type="http://schemas.openxmlformats.org/officeDocument/2006/relationships/image" Target="../media/image18.png"/><Relationship Id="rId35" Type="http://schemas.openxmlformats.org/officeDocument/2006/relationships/hyperlink" Target="#VULNERABILITA!A1"/><Relationship Id="rId8" Type="http://schemas.openxmlformats.org/officeDocument/2006/relationships/image" Target="../media/image7.png"/><Relationship Id="rId3" Type="http://schemas.openxmlformats.org/officeDocument/2006/relationships/image" Target="../media/image32.svg"/><Relationship Id="rId12" Type="http://schemas.openxmlformats.org/officeDocument/2006/relationships/image" Target="../media/image9.png"/><Relationship Id="rId17" Type="http://schemas.openxmlformats.org/officeDocument/2006/relationships/hyperlink" Target="#'RISCHIO INERENTE'!A1"/><Relationship Id="rId25" Type="http://schemas.openxmlformats.org/officeDocument/2006/relationships/hyperlink" Target="#'MISURE IN ESSERE'!A1"/><Relationship Id="rId33" Type="http://schemas.openxmlformats.org/officeDocument/2006/relationships/hyperlink" Target="#'RISCHIO RESIDUO'!A1"/><Relationship Id="rId38" Type="http://schemas.openxmlformats.org/officeDocument/2006/relationships/image" Target="../media/image22.png"/></Relationships>
</file>

<file path=xl/drawings/_rels/drawing8.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hyperlink" Target="#INIZIO!A1"/><Relationship Id="rId26" Type="http://schemas.openxmlformats.org/officeDocument/2006/relationships/hyperlink" Target="#'NATURA DEL TRATTAMENTO'!A1"/><Relationship Id="rId39" Type="http://schemas.openxmlformats.org/officeDocument/2006/relationships/image" Target="../media/image23.png"/><Relationship Id="rId21" Type="http://schemas.openxmlformats.org/officeDocument/2006/relationships/image" Target="../media/image14.png"/><Relationship Id="rId34" Type="http://schemas.openxmlformats.org/officeDocument/2006/relationships/hyperlink" Target="#VULNERABILITA!A1"/><Relationship Id="rId7" Type="http://schemas.openxmlformats.org/officeDocument/2006/relationships/image" Target="../media/image60.png"/><Relationship Id="rId2" Type="http://schemas.openxmlformats.org/officeDocument/2006/relationships/image" Target="../media/image4.png"/><Relationship Id="rId16" Type="http://schemas.openxmlformats.org/officeDocument/2006/relationships/hyperlink" Target="#'RISCHIO INERENTE'!A1"/><Relationship Id="rId20" Type="http://schemas.openxmlformats.org/officeDocument/2006/relationships/hyperlink" Target="#METODOLOGIA!A1"/><Relationship Id="rId29" Type="http://schemas.openxmlformats.org/officeDocument/2006/relationships/image" Target="../media/image18.png"/><Relationship Id="rId41" Type="http://schemas.openxmlformats.org/officeDocument/2006/relationships/image" Target="../media/image62.svg"/><Relationship Id="rId1" Type="http://schemas.openxmlformats.org/officeDocument/2006/relationships/image" Target="../media/image46.png"/><Relationship Id="rId6" Type="http://schemas.openxmlformats.org/officeDocument/2006/relationships/hyperlink" Target="#'AMBITO DI APPLICAZIONE'!A1"/><Relationship Id="rId11" Type="http://schemas.openxmlformats.org/officeDocument/2006/relationships/image" Target="../media/image9.png"/><Relationship Id="rId24" Type="http://schemas.openxmlformats.org/officeDocument/2006/relationships/hyperlink" Target="#'MISURE IN ESSERE'!A1"/><Relationship Id="rId32" Type="http://schemas.openxmlformats.org/officeDocument/2006/relationships/hyperlink" Target="#'RISCHIO RESIDUO'!A1"/><Relationship Id="rId37" Type="http://schemas.openxmlformats.org/officeDocument/2006/relationships/image" Target="../media/image22.png"/><Relationship Id="rId40" Type="http://schemas.openxmlformats.org/officeDocument/2006/relationships/image" Target="../media/image61.png"/><Relationship Id="rId5" Type="http://schemas.openxmlformats.org/officeDocument/2006/relationships/image" Target="../media/image6.png"/><Relationship Id="rId15" Type="http://schemas.openxmlformats.org/officeDocument/2006/relationships/image" Target="../media/image11.png"/><Relationship Id="rId23" Type="http://schemas.openxmlformats.org/officeDocument/2006/relationships/image" Target="../media/image15.png"/><Relationship Id="rId28" Type="http://schemas.openxmlformats.org/officeDocument/2006/relationships/hyperlink" Target="#DETERMINAZ.PROBABILITA!A1"/><Relationship Id="rId36" Type="http://schemas.openxmlformats.org/officeDocument/2006/relationships/hyperlink" Target="#GOVERNANCE!A1"/><Relationship Id="rId10" Type="http://schemas.openxmlformats.org/officeDocument/2006/relationships/hyperlink" Target="#CRITERI!A1"/><Relationship Id="rId19" Type="http://schemas.openxmlformats.org/officeDocument/2006/relationships/image" Target="../media/image39.png"/><Relationship Id="rId31" Type="http://schemas.openxmlformats.org/officeDocument/2006/relationships/image" Target="../media/image19.png"/><Relationship Id="rId4" Type="http://schemas.openxmlformats.org/officeDocument/2006/relationships/hyperlink" Target="#'RISCHIO ACCETTABILE'!A1"/><Relationship Id="rId9" Type="http://schemas.openxmlformats.org/officeDocument/2006/relationships/image" Target="../media/image8.png"/><Relationship Id="rId14" Type="http://schemas.openxmlformats.org/officeDocument/2006/relationships/hyperlink" Target="#'DETERMINAZ. LIVELLI DI IMPATTO'!A1"/><Relationship Id="rId22" Type="http://schemas.openxmlformats.org/officeDocument/2006/relationships/hyperlink" Target="#METRICHE!A1"/><Relationship Id="rId27" Type="http://schemas.openxmlformats.org/officeDocument/2006/relationships/image" Target="../media/image17.png"/><Relationship Id="rId30" Type="http://schemas.openxmlformats.org/officeDocument/2006/relationships/hyperlink" Target="#'REGISTRO RISCHI'!A1"/><Relationship Id="rId35" Type="http://schemas.openxmlformats.org/officeDocument/2006/relationships/image" Target="../media/image21.png"/><Relationship Id="rId8" Type="http://schemas.openxmlformats.org/officeDocument/2006/relationships/hyperlink" Target="#CONTESTO!A1"/><Relationship Id="rId3" Type="http://schemas.openxmlformats.org/officeDocument/2006/relationships/image" Target="../media/image32.svg"/><Relationship Id="rId12" Type="http://schemas.openxmlformats.org/officeDocument/2006/relationships/hyperlink" Target="#'FINALITA'' E DESCRIZ.TRATTAMENTO'!A1"/><Relationship Id="rId17" Type="http://schemas.openxmlformats.org/officeDocument/2006/relationships/image" Target="../media/image12.png"/><Relationship Id="rId25" Type="http://schemas.openxmlformats.org/officeDocument/2006/relationships/image" Target="../media/image16.png"/><Relationship Id="rId33" Type="http://schemas.openxmlformats.org/officeDocument/2006/relationships/image" Target="../media/image20.png"/><Relationship Id="rId38" Type="http://schemas.openxmlformats.org/officeDocument/2006/relationships/hyperlink" Target="#EFFICACIA!A1"/></Relationships>
</file>

<file path=xl/drawings/_rels/drawing9.xml.rels><?xml version="1.0" encoding="UTF-8" standalone="yes"?>
<Relationships xmlns="http://schemas.openxmlformats.org/package/2006/relationships"><Relationship Id="rId13" Type="http://schemas.openxmlformats.org/officeDocument/2006/relationships/image" Target="../media/image9.png"/><Relationship Id="rId18" Type="http://schemas.openxmlformats.org/officeDocument/2006/relationships/hyperlink" Target="#'RISCHIO INERENTE'!A1"/><Relationship Id="rId26" Type="http://schemas.openxmlformats.org/officeDocument/2006/relationships/hyperlink" Target="#'MISURE IN ESSERE'!A1"/><Relationship Id="rId39" Type="http://schemas.openxmlformats.org/officeDocument/2006/relationships/image" Target="../media/image22.png"/><Relationship Id="rId21" Type="http://schemas.openxmlformats.org/officeDocument/2006/relationships/image" Target="../media/image39.png"/><Relationship Id="rId34" Type="http://schemas.openxmlformats.org/officeDocument/2006/relationships/hyperlink" Target="#'RISCHIO RESIDUO'!A1"/><Relationship Id="rId42" Type="http://schemas.openxmlformats.org/officeDocument/2006/relationships/image" Target="../media/image64.png"/><Relationship Id="rId7" Type="http://schemas.openxmlformats.org/officeDocument/2006/relationships/image" Target="../media/image63.png"/><Relationship Id="rId2" Type="http://schemas.openxmlformats.org/officeDocument/2006/relationships/image" Target="../media/image4.png"/><Relationship Id="rId16" Type="http://schemas.openxmlformats.org/officeDocument/2006/relationships/hyperlink" Target="#'DETERMINAZ. LIVELLI DI IMPATTO'!A1"/><Relationship Id="rId20" Type="http://schemas.openxmlformats.org/officeDocument/2006/relationships/hyperlink" Target="#INIZIO!A1"/><Relationship Id="rId29" Type="http://schemas.openxmlformats.org/officeDocument/2006/relationships/image" Target="../media/image17.png"/><Relationship Id="rId41" Type="http://schemas.openxmlformats.org/officeDocument/2006/relationships/image" Target="../media/image23.png"/><Relationship Id="rId1" Type="http://schemas.openxmlformats.org/officeDocument/2006/relationships/image" Target="../media/image46.png"/><Relationship Id="rId6" Type="http://schemas.openxmlformats.org/officeDocument/2006/relationships/hyperlink" Target="#'RISCHIO ACCETTABILE'!A1"/><Relationship Id="rId11" Type="http://schemas.openxmlformats.org/officeDocument/2006/relationships/image" Target="../media/image8.png"/><Relationship Id="rId24" Type="http://schemas.openxmlformats.org/officeDocument/2006/relationships/hyperlink" Target="#METRICHE!A1"/><Relationship Id="rId32" Type="http://schemas.openxmlformats.org/officeDocument/2006/relationships/hyperlink" Target="#'REGISTRO RISCHI'!A1"/><Relationship Id="rId37" Type="http://schemas.openxmlformats.org/officeDocument/2006/relationships/image" Target="../media/image21.png"/><Relationship Id="rId40" Type="http://schemas.openxmlformats.org/officeDocument/2006/relationships/hyperlink" Target="#EFFICACIA!A1"/><Relationship Id="rId5" Type="http://schemas.openxmlformats.org/officeDocument/2006/relationships/image" Target="../media/image50.png"/><Relationship Id="rId15" Type="http://schemas.openxmlformats.org/officeDocument/2006/relationships/image" Target="../media/image10.png"/><Relationship Id="rId23" Type="http://schemas.openxmlformats.org/officeDocument/2006/relationships/image" Target="../media/image14.png"/><Relationship Id="rId28" Type="http://schemas.openxmlformats.org/officeDocument/2006/relationships/hyperlink" Target="#'NATURA DEL TRATTAMENTO'!A1"/><Relationship Id="rId36" Type="http://schemas.openxmlformats.org/officeDocument/2006/relationships/hyperlink" Target="#VULNERABILITA!A1"/><Relationship Id="rId10" Type="http://schemas.openxmlformats.org/officeDocument/2006/relationships/hyperlink" Target="#CONTESTO!A1"/><Relationship Id="rId19" Type="http://schemas.openxmlformats.org/officeDocument/2006/relationships/image" Target="../media/image12.png"/><Relationship Id="rId31" Type="http://schemas.openxmlformats.org/officeDocument/2006/relationships/image" Target="../media/image18.png"/><Relationship Id="rId4" Type="http://schemas.openxmlformats.org/officeDocument/2006/relationships/chart" Target="../charts/chart1.xml"/><Relationship Id="rId9" Type="http://schemas.openxmlformats.org/officeDocument/2006/relationships/image" Target="../media/image7.png"/><Relationship Id="rId14" Type="http://schemas.openxmlformats.org/officeDocument/2006/relationships/hyperlink" Target="#'FINALITA'' E DESCRIZ.TRATTAMENTO'!A1"/><Relationship Id="rId22" Type="http://schemas.openxmlformats.org/officeDocument/2006/relationships/hyperlink" Target="#METODOLOGIA!A1"/><Relationship Id="rId27" Type="http://schemas.openxmlformats.org/officeDocument/2006/relationships/image" Target="../media/image16.png"/><Relationship Id="rId30" Type="http://schemas.openxmlformats.org/officeDocument/2006/relationships/hyperlink" Target="#DETERMINAZ.PROBABILITA!A1"/><Relationship Id="rId35" Type="http://schemas.openxmlformats.org/officeDocument/2006/relationships/image" Target="../media/image20.png"/><Relationship Id="rId43" Type="http://schemas.openxmlformats.org/officeDocument/2006/relationships/image" Target="../media/image65.svg"/><Relationship Id="rId8" Type="http://schemas.openxmlformats.org/officeDocument/2006/relationships/hyperlink" Target="#'AMBITO DI APPLICAZIONE'!A1"/><Relationship Id="rId3" Type="http://schemas.openxmlformats.org/officeDocument/2006/relationships/image" Target="../media/image32.svg"/><Relationship Id="rId12" Type="http://schemas.openxmlformats.org/officeDocument/2006/relationships/hyperlink" Target="#CRITERI!A1"/><Relationship Id="rId17" Type="http://schemas.openxmlformats.org/officeDocument/2006/relationships/image" Target="../media/image11.png"/><Relationship Id="rId25" Type="http://schemas.openxmlformats.org/officeDocument/2006/relationships/image" Target="../media/image15.png"/><Relationship Id="rId33" Type="http://schemas.openxmlformats.org/officeDocument/2006/relationships/image" Target="../media/image19.png"/><Relationship Id="rId38" Type="http://schemas.openxmlformats.org/officeDocument/2006/relationships/hyperlink" Target="#GOVERNANCE!A1"/></Relationships>
</file>

<file path=xl/drawings/drawing1.xml><?xml version="1.0" encoding="utf-8"?>
<xdr:wsDr xmlns:xdr="http://schemas.openxmlformats.org/drawingml/2006/spreadsheetDrawing" xmlns:a="http://schemas.openxmlformats.org/drawingml/2006/main">
  <xdr:twoCellAnchor editAs="oneCell">
    <xdr:from>
      <xdr:col>13</xdr:col>
      <xdr:colOff>171450</xdr:colOff>
      <xdr:row>3</xdr:row>
      <xdr:rowOff>219075</xdr:rowOff>
    </xdr:from>
    <xdr:to>
      <xdr:col>14</xdr:col>
      <xdr:colOff>314325</xdr:colOff>
      <xdr:row>6</xdr:row>
      <xdr:rowOff>152400</xdr:rowOff>
    </xdr:to>
    <xdr:pic>
      <xdr:nvPicPr>
        <xdr:cNvPr id="2" name="Elemento grafico 1" descr="Testa con ingranaggi">
          <a:extLst>
            <a:ext uri="{FF2B5EF4-FFF2-40B4-BE49-F238E27FC236}">
              <a16:creationId xmlns:a16="http://schemas.microsoft.com/office/drawing/2014/main" id="{157F034E-02D1-4D25-94AA-E6D79C4DA4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572750" y="1714500"/>
          <a:ext cx="752475" cy="752475"/>
        </a:xfrm>
        <a:prstGeom prst="rect">
          <a:avLst/>
        </a:prstGeom>
      </xdr:spPr>
    </xdr:pic>
    <xdr:clientData/>
  </xdr:twoCellAnchor>
  <xdr:twoCellAnchor>
    <xdr:from>
      <xdr:col>0</xdr:col>
      <xdr:colOff>114300</xdr:colOff>
      <xdr:row>1</xdr:row>
      <xdr:rowOff>66675</xdr:rowOff>
    </xdr:from>
    <xdr:to>
      <xdr:col>1</xdr:col>
      <xdr:colOff>247650</xdr:colOff>
      <xdr:row>1</xdr:row>
      <xdr:rowOff>819401</xdr:rowOff>
    </xdr:to>
    <xdr:grpSp>
      <xdr:nvGrpSpPr>
        <xdr:cNvPr id="4" name="Gruppo 3">
          <a:extLst>
            <a:ext uri="{FF2B5EF4-FFF2-40B4-BE49-F238E27FC236}">
              <a16:creationId xmlns:a16="http://schemas.microsoft.com/office/drawing/2014/main" id="{D60798C7-7577-462B-BBA3-56858190D2A0}"/>
            </a:ext>
          </a:extLst>
        </xdr:cNvPr>
        <xdr:cNvGrpSpPr/>
      </xdr:nvGrpSpPr>
      <xdr:grpSpPr>
        <a:xfrm>
          <a:off x="114300" y="554831"/>
          <a:ext cx="740569" cy="752726"/>
          <a:chOff x="9382971" y="594192"/>
          <a:chExt cx="1184382" cy="1199966"/>
        </a:xfrm>
      </xdr:grpSpPr>
      <xdr:pic>
        <xdr:nvPicPr>
          <xdr:cNvPr id="5" name="Immagine 4">
            <a:extLst>
              <a:ext uri="{FF2B5EF4-FFF2-40B4-BE49-F238E27FC236}">
                <a16:creationId xmlns:a16="http://schemas.microsoft.com/office/drawing/2014/main" id="{7D2E4047-3559-45B4-870A-0D51C5F49C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6" name="Elemento grafico 3" descr="Lucchetto chiuso">
            <a:extLst>
              <a:ext uri="{FF2B5EF4-FFF2-40B4-BE49-F238E27FC236}">
                <a16:creationId xmlns:a16="http://schemas.microsoft.com/office/drawing/2014/main" id="{FAF019F4-A745-4F9D-BC7B-09CDDFE38F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8</xdr:col>
      <xdr:colOff>1948425</xdr:colOff>
      <xdr:row>0</xdr:row>
      <xdr:rowOff>60463</xdr:rowOff>
    </xdr:from>
    <xdr:to>
      <xdr:col>9</xdr:col>
      <xdr:colOff>429959</xdr:colOff>
      <xdr:row>0</xdr:row>
      <xdr:rowOff>432515</xdr:rowOff>
    </xdr:to>
    <xdr:pic>
      <xdr:nvPicPr>
        <xdr:cNvPr id="24" name="Immagine 23">
          <a:hlinkClick xmlns:r="http://schemas.openxmlformats.org/officeDocument/2006/relationships" r:id="rId6"/>
          <a:extLst>
            <a:ext uri="{FF2B5EF4-FFF2-40B4-BE49-F238E27FC236}">
              <a16:creationId xmlns:a16="http://schemas.microsoft.com/office/drawing/2014/main" id="{075D5620-0A78-4189-96CF-BB5E026926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8</xdr:col>
      <xdr:colOff>1038711</xdr:colOff>
      <xdr:row>0</xdr:row>
      <xdr:rowOff>60462</xdr:rowOff>
    </xdr:from>
    <xdr:to>
      <xdr:col>8</xdr:col>
      <xdr:colOff>1993316</xdr:colOff>
      <xdr:row>0</xdr:row>
      <xdr:rowOff>432513</xdr:rowOff>
    </xdr:to>
    <xdr:pic>
      <xdr:nvPicPr>
        <xdr:cNvPr id="25" name="Immagine 24">
          <a:hlinkClick xmlns:r="http://schemas.openxmlformats.org/officeDocument/2006/relationships" r:id="rId8"/>
          <a:extLst>
            <a:ext uri="{FF2B5EF4-FFF2-40B4-BE49-F238E27FC236}">
              <a16:creationId xmlns:a16="http://schemas.microsoft.com/office/drawing/2014/main" id="{EC114757-D841-4631-88C7-9916A333F3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8</xdr:col>
      <xdr:colOff>118623</xdr:colOff>
      <xdr:row>0</xdr:row>
      <xdr:rowOff>60463</xdr:rowOff>
    </xdr:from>
    <xdr:to>
      <xdr:col>8</xdr:col>
      <xdr:colOff>1081801</xdr:colOff>
      <xdr:row>0</xdr:row>
      <xdr:rowOff>432515</xdr:rowOff>
    </xdr:to>
    <xdr:pic>
      <xdr:nvPicPr>
        <xdr:cNvPr id="26" name="Immagine 25">
          <a:hlinkClick xmlns:r="http://schemas.openxmlformats.org/officeDocument/2006/relationships" r:id="rId10"/>
          <a:extLst>
            <a:ext uri="{FF2B5EF4-FFF2-40B4-BE49-F238E27FC236}">
              <a16:creationId xmlns:a16="http://schemas.microsoft.com/office/drawing/2014/main" id="{15854E60-3C60-4581-B621-EC1C4CC3256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3</xdr:col>
      <xdr:colOff>47778</xdr:colOff>
      <xdr:row>0</xdr:row>
      <xdr:rowOff>60463</xdr:rowOff>
    </xdr:from>
    <xdr:to>
      <xdr:col>4</xdr:col>
      <xdr:colOff>221335</xdr:colOff>
      <xdr:row>0</xdr:row>
      <xdr:rowOff>432515</xdr:rowOff>
    </xdr:to>
    <xdr:pic>
      <xdr:nvPicPr>
        <xdr:cNvPr id="27" name="Immagine 26">
          <a:hlinkClick xmlns:r="http://schemas.openxmlformats.org/officeDocument/2006/relationships" r:id="rId12"/>
          <a:extLst>
            <a:ext uri="{FF2B5EF4-FFF2-40B4-BE49-F238E27FC236}">
              <a16:creationId xmlns:a16="http://schemas.microsoft.com/office/drawing/2014/main" id="{727B6E96-F57C-424C-BF8E-37721DE1EE2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5</xdr:col>
      <xdr:colOff>130921</xdr:colOff>
      <xdr:row>0</xdr:row>
      <xdr:rowOff>60463</xdr:rowOff>
    </xdr:from>
    <xdr:to>
      <xdr:col>6</xdr:col>
      <xdr:colOff>304320</xdr:colOff>
      <xdr:row>0</xdr:row>
      <xdr:rowOff>432515</xdr:rowOff>
    </xdr:to>
    <xdr:pic>
      <xdr:nvPicPr>
        <xdr:cNvPr id="28" name="Immagine 27">
          <a:hlinkClick xmlns:r="http://schemas.openxmlformats.org/officeDocument/2006/relationships" r:id="rId14"/>
          <a:extLst>
            <a:ext uri="{FF2B5EF4-FFF2-40B4-BE49-F238E27FC236}">
              <a16:creationId xmlns:a16="http://schemas.microsoft.com/office/drawing/2014/main" id="{4AD1995E-4055-440B-8959-645DAE8F63D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9</xdr:col>
      <xdr:colOff>385788</xdr:colOff>
      <xdr:row>0</xdr:row>
      <xdr:rowOff>60463</xdr:rowOff>
    </xdr:from>
    <xdr:to>
      <xdr:col>11</xdr:col>
      <xdr:colOff>124622</xdr:colOff>
      <xdr:row>0</xdr:row>
      <xdr:rowOff>432515</xdr:rowOff>
    </xdr:to>
    <xdr:pic>
      <xdr:nvPicPr>
        <xdr:cNvPr id="29" name="Immagine 28">
          <a:hlinkClick xmlns:r="http://schemas.openxmlformats.org/officeDocument/2006/relationships" r:id="rId16"/>
          <a:extLst>
            <a:ext uri="{FF2B5EF4-FFF2-40B4-BE49-F238E27FC236}">
              <a16:creationId xmlns:a16="http://schemas.microsoft.com/office/drawing/2014/main" id="{4FF63BE8-3FC9-41BC-89DA-58DD2CA4EAF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14</xdr:col>
      <xdr:colOff>2800</xdr:colOff>
      <xdr:row>0</xdr:row>
      <xdr:rowOff>60462</xdr:rowOff>
    </xdr:from>
    <xdr:to>
      <xdr:col>15</xdr:col>
      <xdr:colOff>347805</xdr:colOff>
      <xdr:row>0</xdr:row>
      <xdr:rowOff>432513</xdr:rowOff>
    </xdr:to>
    <xdr:pic>
      <xdr:nvPicPr>
        <xdr:cNvPr id="30" name="Immagine 29">
          <a:hlinkClick xmlns:r="http://schemas.openxmlformats.org/officeDocument/2006/relationships" r:id="rId18"/>
          <a:extLst>
            <a:ext uri="{FF2B5EF4-FFF2-40B4-BE49-F238E27FC236}">
              <a16:creationId xmlns:a16="http://schemas.microsoft.com/office/drawing/2014/main" id="{BACF89FC-E303-4CB5-86D0-F5B01505302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60463</xdr:rowOff>
    </xdr:from>
    <xdr:to>
      <xdr:col>1</xdr:col>
      <xdr:colOff>402157</xdr:colOff>
      <xdr:row>0</xdr:row>
      <xdr:rowOff>432515</xdr:rowOff>
    </xdr:to>
    <xdr:pic>
      <xdr:nvPicPr>
        <xdr:cNvPr id="31" name="Immagine 30">
          <a:hlinkClick xmlns:r="http://schemas.openxmlformats.org/officeDocument/2006/relationships" r:id="rId20"/>
          <a:extLst>
            <a:ext uri="{FF2B5EF4-FFF2-40B4-BE49-F238E27FC236}">
              <a16:creationId xmlns:a16="http://schemas.microsoft.com/office/drawing/2014/main" id="{2D1E400B-E19A-4468-B44B-3E73C5B790E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7150" y="60463"/>
          <a:ext cx="954607" cy="372052"/>
        </a:xfrm>
        <a:prstGeom prst="rect">
          <a:avLst/>
        </a:prstGeom>
      </xdr:spPr>
    </xdr:pic>
    <xdr:clientData/>
  </xdr:twoCellAnchor>
  <xdr:twoCellAnchor editAs="oneCell">
    <xdr:from>
      <xdr:col>1</xdr:col>
      <xdr:colOff>357265</xdr:colOff>
      <xdr:row>0</xdr:row>
      <xdr:rowOff>60462</xdr:rowOff>
    </xdr:from>
    <xdr:to>
      <xdr:col>3</xdr:col>
      <xdr:colOff>92670</xdr:colOff>
      <xdr:row>0</xdr:row>
      <xdr:rowOff>432513</xdr:rowOff>
    </xdr:to>
    <xdr:pic>
      <xdr:nvPicPr>
        <xdr:cNvPr id="32" name="Immagine 31">
          <a:hlinkClick xmlns:r="http://schemas.openxmlformats.org/officeDocument/2006/relationships" r:id="rId22"/>
          <a:extLst>
            <a:ext uri="{FF2B5EF4-FFF2-40B4-BE49-F238E27FC236}">
              <a16:creationId xmlns:a16="http://schemas.microsoft.com/office/drawing/2014/main" id="{CCE6248D-C3D8-4F08-A2E5-4B465FF9238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4</xdr:col>
      <xdr:colOff>176443</xdr:colOff>
      <xdr:row>0</xdr:row>
      <xdr:rowOff>60462</xdr:rowOff>
    </xdr:from>
    <xdr:to>
      <xdr:col>5</xdr:col>
      <xdr:colOff>174633</xdr:colOff>
      <xdr:row>0</xdr:row>
      <xdr:rowOff>432513</xdr:rowOff>
    </xdr:to>
    <xdr:pic>
      <xdr:nvPicPr>
        <xdr:cNvPr id="33" name="Immagine 32">
          <a:hlinkClick xmlns:r="http://schemas.openxmlformats.org/officeDocument/2006/relationships" r:id="rId24"/>
          <a:extLst>
            <a:ext uri="{FF2B5EF4-FFF2-40B4-BE49-F238E27FC236}">
              <a16:creationId xmlns:a16="http://schemas.microsoft.com/office/drawing/2014/main" id="{8F4E0874-FC09-4AE2-B218-61841627A62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15</xdr:col>
      <xdr:colOff>302913</xdr:colOff>
      <xdr:row>0</xdr:row>
      <xdr:rowOff>60463</xdr:rowOff>
    </xdr:from>
    <xdr:to>
      <xdr:col>17</xdr:col>
      <xdr:colOff>40813</xdr:colOff>
      <xdr:row>0</xdr:row>
      <xdr:rowOff>432515</xdr:rowOff>
    </xdr:to>
    <xdr:pic>
      <xdr:nvPicPr>
        <xdr:cNvPr id="34" name="Immagine 33">
          <a:hlinkClick xmlns:r="http://schemas.openxmlformats.org/officeDocument/2006/relationships" r:id="rId26"/>
          <a:extLst>
            <a:ext uri="{FF2B5EF4-FFF2-40B4-BE49-F238E27FC236}">
              <a16:creationId xmlns:a16="http://schemas.microsoft.com/office/drawing/2014/main" id="{5956A700-0061-4F34-8B79-9C03DAB8BE4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6</xdr:col>
      <xdr:colOff>259395</xdr:colOff>
      <xdr:row>0</xdr:row>
      <xdr:rowOff>60462</xdr:rowOff>
    </xdr:from>
    <xdr:to>
      <xdr:col>8</xdr:col>
      <xdr:colOff>162335</xdr:colOff>
      <xdr:row>0</xdr:row>
      <xdr:rowOff>432513</xdr:rowOff>
    </xdr:to>
    <xdr:pic>
      <xdr:nvPicPr>
        <xdr:cNvPr id="35" name="Immagine 34">
          <a:hlinkClick xmlns:r="http://schemas.openxmlformats.org/officeDocument/2006/relationships" r:id="rId28"/>
          <a:extLst>
            <a:ext uri="{FF2B5EF4-FFF2-40B4-BE49-F238E27FC236}">
              <a16:creationId xmlns:a16="http://schemas.microsoft.com/office/drawing/2014/main" id="{E5F4A63B-0A4E-4C5F-96EC-B6708117C6D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11</xdr:col>
      <xdr:colOff>80450</xdr:colOff>
      <xdr:row>0</xdr:row>
      <xdr:rowOff>60463</xdr:rowOff>
    </xdr:from>
    <xdr:to>
      <xdr:col>12</xdr:col>
      <xdr:colOff>355801</xdr:colOff>
      <xdr:row>0</xdr:row>
      <xdr:rowOff>432515</xdr:rowOff>
    </xdr:to>
    <xdr:pic>
      <xdr:nvPicPr>
        <xdr:cNvPr id="36" name="Immagine 35">
          <a:hlinkClick xmlns:r="http://schemas.openxmlformats.org/officeDocument/2006/relationships" r:id="rId30"/>
          <a:extLst>
            <a:ext uri="{FF2B5EF4-FFF2-40B4-BE49-F238E27FC236}">
              <a16:creationId xmlns:a16="http://schemas.microsoft.com/office/drawing/2014/main" id="{3E8CF377-AF62-4B3D-8747-1B9CA6A7B6B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21</xdr:col>
      <xdr:colOff>290325</xdr:colOff>
      <xdr:row>0</xdr:row>
      <xdr:rowOff>60463</xdr:rowOff>
    </xdr:from>
    <xdr:to>
      <xdr:col>23</xdr:col>
      <xdr:colOff>22303</xdr:colOff>
      <xdr:row>0</xdr:row>
      <xdr:rowOff>432515</xdr:rowOff>
    </xdr:to>
    <xdr:pic>
      <xdr:nvPicPr>
        <xdr:cNvPr id="37" name="Immagine 36">
          <a:hlinkClick xmlns:r="http://schemas.openxmlformats.org/officeDocument/2006/relationships" r:id="rId32"/>
          <a:extLst>
            <a:ext uri="{FF2B5EF4-FFF2-40B4-BE49-F238E27FC236}">
              <a16:creationId xmlns:a16="http://schemas.microsoft.com/office/drawing/2014/main" id="{6F6B7A27-73C3-4D9C-A885-30E6D5E6F39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19</xdr:col>
      <xdr:colOff>599816</xdr:colOff>
      <xdr:row>0</xdr:row>
      <xdr:rowOff>60462</xdr:rowOff>
    </xdr:from>
    <xdr:to>
      <xdr:col>21</xdr:col>
      <xdr:colOff>333375</xdr:colOff>
      <xdr:row>0</xdr:row>
      <xdr:rowOff>432513</xdr:rowOff>
    </xdr:to>
    <xdr:pic>
      <xdr:nvPicPr>
        <xdr:cNvPr id="38" name="Immagine 37">
          <a:hlinkClick xmlns:r="http://schemas.openxmlformats.org/officeDocument/2006/relationships" r:id="rId34"/>
          <a:extLst>
            <a:ext uri="{FF2B5EF4-FFF2-40B4-BE49-F238E27FC236}">
              <a16:creationId xmlns:a16="http://schemas.microsoft.com/office/drawing/2014/main" id="{3B80B24D-7FA8-4F9C-828E-0D5F3DFEF01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12</xdr:col>
      <xdr:colOff>312285</xdr:colOff>
      <xdr:row>0</xdr:row>
      <xdr:rowOff>60463</xdr:rowOff>
    </xdr:from>
    <xdr:to>
      <xdr:col>14</xdr:col>
      <xdr:colOff>47692</xdr:colOff>
      <xdr:row>0</xdr:row>
      <xdr:rowOff>432515</xdr:rowOff>
    </xdr:to>
    <xdr:pic>
      <xdr:nvPicPr>
        <xdr:cNvPr id="39" name="Immagine 38">
          <a:hlinkClick xmlns:r="http://schemas.openxmlformats.org/officeDocument/2006/relationships" r:id="rId36"/>
          <a:extLst>
            <a:ext uri="{FF2B5EF4-FFF2-40B4-BE49-F238E27FC236}">
              <a16:creationId xmlns:a16="http://schemas.microsoft.com/office/drawing/2014/main" id="{33893BA0-8FCD-4156-B651-4D6A93D5243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16</xdr:col>
      <xdr:colOff>606046</xdr:colOff>
      <xdr:row>0</xdr:row>
      <xdr:rowOff>60367</xdr:rowOff>
    </xdr:from>
    <xdr:to>
      <xdr:col>18</xdr:col>
      <xdr:colOff>340916</xdr:colOff>
      <xdr:row>0</xdr:row>
      <xdr:rowOff>432210</xdr:rowOff>
    </xdr:to>
    <xdr:pic>
      <xdr:nvPicPr>
        <xdr:cNvPr id="41" name="Immagine 40">
          <a:hlinkClick xmlns:r="http://schemas.openxmlformats.org/officeDocument/2006/relationships" r:id="rId38"/>
          <a:extLst>
            <a:ext uri="{FF2B5EF4-FFF2-40B4-BE49-F238E27FC236}">
              <a16:creationId xmlns:a16="http://schemas.microsoft.com/office/drawing/2014/main" id="{3FD12816-224C-4571-96B2-6BC6CF65EC8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18</xdr:col>
      <xdr:colOff>295910</xdr:colOff>
      <xdr:row>0</xdr:row>
      <xdr:rowOff>57150</xdr:rowOff>
    </xdr:from>
    <xdr:to>
      <xdr:col>20</xdr:col>
      <xdr:colOff>34449</xdr:colOff>
      <xdr:row>0</xdr:row>
      <xdr:rowOff>429087</xdr:rowOff>
    </xdr:to>
    <xdr:pic>
      <xdr:nvPicPr>
        <xdr:cNvPr id="43" name="Immagine 42">
          <a:hlinkClick xmlns:r="http://schemas.openxmlformats.org/officeDocument/2006/relationships" r:id="rId40"/>
          <a:extLst>
            <a:ext uri="{FF2B5EF4-FFF2-40B4-BE49-F238E27FC236}">
              <a16:creationId xmlns:a16="http://schemas.microsoft.com/office/drawing/2014/main" id="{0264FC42-F724-4FFB-BAC5-B023BD37813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twoCellAnchor editAs="oneCell">
    <xdr:from>
      <xdr:col>0</xdr:col>
      <xdr:colOff>19051</xdr:colOff>
      <xdr:row>11</xdr:row>
      <xdr:rowOff>9525</xdr:rowOff>
    </xdr:from>
    <xdr:to>
      <xdr:col>1</xdr:col>
      <xdr:colOff>209551</xdr:colOff>
      <xdr:row>12</xdr:row>
      <xdr:rowOff>5918</xdr:rowOff>
    </xdr:to>
    <xdr:pic>
      <xdr:nvPicPr>
        <xdr:cNvPr id="9" name="Immagine 8">
          <a:extLst>
            <a:ext uri="{FF2B5EF4-FFF2-40B4-BE49-F238E27FC236}">
              <a16:creationId xmlns:a16="http://schemas.microsoft.com/office/drawing/2014/main" id="{21E4006E-6BE7-4477-AB96-9EAEBA890D5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051" y="5057775"/>
          <a:ext cx="800100" cy="310718"/>
        </a:xfrm>
        <a:prstGeom prst="rect">
          <a:avLst/>
        </a:prstGeom>
      </xdr:spPr>
    </xdr:pic>
    <xdr:clientData/>
  </xdr:twoCellAnchor>
  <xdr:twoCellAnchor editAs="oneCell">
    <xdr:from>
      <xdr:col>0</xdr:col>
      <xdr:colOff>542309</xdr:colOff>
      <xdr:row>11</xdr:row>
      <xdr:rowOff>171901</xdr:rowOff>
    </xdr:from>
    <xdr:to>
      <xdr:col>1</xdr:col>
      <xdr:colOff>439165</xdr:colOff>
      <xdr:row>13</xdr:row>
      <xdr:rowOff>173532</xdr:rowOff>
    </xdr:to>
    <xdr:pic>
      <xdr:nvPicPr>
        <xdr:cNvPr id="7" name="Elemento grafico 6" descr="Dorso della mano con indice che punta verso destra">
          <a:extLst>
            <a:ext uri="{FF2B5EF4-FFF2-40B4-BE49-F238E27FC236}">
              <a16:creationId xmlns:a16="http://schemas.microsoft.com/office/drawing/2014/main" id="{CB961C47-6A02-491E-9F00-C13844E63343}"/>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rot="14532621">
          <a:off x="542309" y="5220151"/>
          <a:ext cx="506456" cy="506456"/>
        </a:xfrm>
        <a:prstGeom prst="rect">
          <a:avLst/>
        </a:prstGeom>
      </xdr:spPr>
    </xdr:pic>
    <xdr:clientData/>
  </xdr:twoCellAnchor>
  <xdr:twoCellAnchor editAs="oneCell">
    <xdr:from>
      <xdr:col>12</xdr:col>
      <xdr:colOff>114300</xdr:colOff>
      <xdr:row>14</xdr:row>
      <xdr:rowOff>171450</xdr:rowOff>
    </xdr:from>
    <xdr:to>
      <xdr:col>13</xdr:col>
      <xdr:colOff>552450</xdr:colOff>
      <xdr:row>14</xdr:row>
      <xdr:rowOff>1219200</xdr:rowOff>
    </xdr:to>
    <xdr:pic>
      <xdr:nvPicPr>
        <xdr:cNvPr id="11" name="Elemento grafico 10" descr="Lampadina">
          <a:extLst>
            <a:ext uri="{FF2B5EF4-FFF2-40B4-BE49-F238E27FC236}">
              <a16:creationId xmlns:a16="http://schemas.microsoft.com/office/drawing/2014/main" id="{D09EE2E6-98DC-4C30-8DFF-2A55390112B8}"/>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 uri="{96DAC541-7B7A-43D3-8B79-37D633B846F1}">
              <asvg:svgBlip xmlns:asvg="http://schemas.microsoft.com/office/drawing/2016/SVG/main" r:embed="rId46"/>
            </a:ext>
          </a:extLst>
        </a:blip>
        <a:stretch>
          <a:fillRect/>
        </a:stretch>
      </xdr:blipFill>
      <xdr:spPr>
        <a:xfrm>
          <a:off x="9906000" y="5734050"/>
          <a:ext cx="1047750" cy="1047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1</xdr:row>
      <xdr:rowOff>19050</xdr:rowOff>
    </xdr:from>
    <xdr:to>
      <xdr:col>1</xdr:col>
      <xdr:colOff>628650</xdr:colOff>
      <xdr:row>1</xdr:row>
      <xdr:rowOff>847976</xdr:rowOff>
    </xdr:to>
    <xdr:grpSp>
      <xdr:nvGrpSpPr>
        <xdr:cNvPr id="2" name="Gruppo 1">
          <a:extLst>
            <a:ext uri="{FF2B5EF4-FFF2-40B4-BE49-F238E27FC236}">
              <a16:creationId xmlns:a16="http://schemas.microsoft.com/office/drawing/2014/main" id="{5089F560-7D15-4E8C-ADC0-2795501DF668}"/>
            </a:ext>
          </a:extLst>
        </xdr:cNvPr>
        <xdr:cNvGrpSpPr/>
      </xdr:nvGrpSpPr>
      <xdr:grpSpPr>
        <a:xfrm>
          <a:off x="104775" y="504825"/>
          <a:ext cx="838200" cy="828926"/>
          <a:chOff x="9382971" y="594192"/>
          <a:chExt cx="1184382" cy="1199966"/>
        </a:xfrm>
      </xdr:grpSpPr>
      <xdr:pic>
        <xdr:nvPicPr>
          <xdr:cNvPr id="3" name="Immagine 2">
            <a:extLst>
              <a:ext uri="{FF2B5EF4-FFF2-40B4-BE49-F238E27FC236}">
                <a16:creationId xmlns:a16="http://schemas.microsoft.com/office/drawing/2014/main" id="{A4D60B2D-990C-4E84-AB9F-7AC26D5EB8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C1D51FD7-D93D-4471-9BE5-4ED7799B5F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5</xdr:col>
      <xdr:colOff>414900</xdr:colOff>
      <xdr:row>0</xdr:row>
      <xdr:rowOff>60463</xdr:rowOff>
    </xdr:from>
    <xdr:to>
      <xdr:col>5</xdr:col>
      <xdr:colOff>1372934</xdr:colOff>
      <xdr:row>0</xdr:row>
      <xdr:rowOff>432515</xdr:rowOff>
    </xdr:to>
    <xdr:pic>
      <xdr:nvPicPr>
        <xdr:cNvPr id="43" name="Immagine 42">
          <a:hlinkClick xmlns:r="http://schemas.openxmlformats.org/officeDocument/2006/relationships" r:id="rId4"/>
          <a:extLst>
            <a:ext uri="{FF2B5EF4-FFF2-40B4-BE49-F238E27FC236}">
              <a16:creationId xmlns:a16="http://schemas.microsoft.com/office/drawing/2014/main" id="{3902B3D8-E140-451E-912F-68388B76437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68150" y="60463"/>
          <a:ext cx="958034" cy="372052"/>
        </a:xfrm>
        <a:prstGeom prst="rect">
          <a:avLst/>
        </a:prstGeom>
      </xdr:spPr>
    </xdr:pic>
    <xdr:clientData/>
  </xdr:twoCellAnchor>
  <xdr:twoCellAnchor editAs="oneCell">
    <xdr:from>
      <xdr:col>4</xdr:col>
      <xdr:colOff>1619736</xdr:colOff>
      <xdr:row>0</xdr:row>
      <xdr:rowOff>60462</xdr:rowOff>
    </xdr:from>
    <xdr:to>
      <xdr:col>5</xdr:col>
      <xdr:colOff>459791</xdr:colOff>
      <xdr:row>0</xdr:row>
      <xdr:rowOff>432513</xdr:rowOff>
    </xdr:to>
    <xdr:pic>
      <xdr:nvPicPr>
        <xdr:cNvPr id="44" name="Immagine 43">
          <a:hlinkClick xmlns:r="http://schemas.openxmlformats.org/officeDocument/2006/relationships" r:id="rId6"/>
          <a:extLst>
            <a:ext uri="{FF2B5EF4-FFF2-40B4-BE49-F238E27FC236}">
              <a16:creationId xmlns:a16="http://schemas.microsoft.com/office/drawing/2014/main" id="{CC784E35-18BE-4B65-A282-E08E702EEE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58436" y="60462"/>
          <a:ext cx="954605" cy="372051"/>
        </a:xfrm>
        <a:prstGeom prst="rect">
          <a:avLst/>
        </a:prstGeom>
      </xdr:spPr>
    </xdr:pic>
    <xdr:clientData/>
  </xdr:twoCellAnchor>
  <xdr:twoCellAnchor editAs="oneCell">
    <xdr:from>
      <xdr:col>4</xdr:col>
      <xdr:colOff>690123</xdr:colOff>
      <xdr:row>0</xdr:row>
      <xdr:rowOff>60463</xdr:rowOff>
    </xdr:from>
    <xdr:to>
      <xdr:col>4</xdr:col>
      <xdr:colOff>1653301</xdr:colOff>
      <xdr:row>0</xdr:row>
      <xdr:rowOff>432515</xdr:rowOff>
    </xdr:to>
    <xdr:pic>
      <xdr:nvPicPr>
        <xdr:cNvPr id="45" name="Immagine 44">
          <a:hlinkClick xmlns:r="http://schemas.openxmlformats.org/officeDocument/2006/relationships" r:id="rId8"/>
          <a:extLst>
            <a:ext uri="{FF2B5EF4-FFF2-40B4-BE49-F238E27FC236}">
              <a16:creationId xmlns:a16="http://schemas.microsoft.com/office/drawing/2014/main" id="{E0A6981A-AF09-4A64-84DD-803B7C029D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1</xdr:col>
      <xdr:colOff>1562253</xdr:colOff>
      <xdr:row>0</xdr:row>
      <xdr:rowOff>60463</xdr:rowOff>
    </xdr:from>
    <xdr:to>
      <xdr:col>2</xdr:col>
      <xdr:colOff>430885</xdr:colOff>
      <xdr:row>0</xdr:row>
      <xdr:rowOff>432515</xdr:rowOff>
    </xdr:to>
    <xdr:pic>
      <xdr:nvPicPr>
        <xdr:cNvPr id="46" name="Immagine 45">
          <a:hlinkClick xmlns:r="http://schemas.openxmlformats.org/officeDocument/2006/relationships" r:id="rId10"/>
          <a:extLst>
            <a:ext uri="{FF2B5EF4-FFF2-40B4-BE49-F238E27FC236}">
              <a16:creationId xmlns:a16="http://schemas.microsoft.com/office/drawing/2014/main" id="{24FC7D37-0FD5-4BE0-88DD-653CA678F7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3</xdr:col>
      <xdr:colOff>73771</xdr:colOff>
      <xdr:row>0</xdr:row>
      <xdr:rowOff>60463</xdr:rowOff>
    </xdr:from>
    <xdr:to>
      <xdr:col>3</xdr:col>
      <xdr:colOff>1028220</xdr:colOff>
      <xdr:row>0</xdr:row>
      <xdr:rowOff>432515</xdr:rowOff>
    </xdr:to>
    <xdr:pic>
      <xdr:nvPicPr>
        <xdr:cNvPr id="47" name="Immagine 46">
          <a:hlinkClick xmlns:r="http://schemas.openxmlformats.org/officeDocument/2006/relationships" r:id="rId12"/>
          <a:extLst>
            <a:ext uri="{FF2B5EF4-FFF2-40B4-BE49-F238E27FC236}">
              <a16:creationId xmlns:a16="http://schemas.microsoft.com/office/drawing/2014/main" id="{2A4A7250-B466-4641-9A55-0BC16FFFDA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693271" y="60463"/>
          <a:ext cx="954449" cy="372052"/>
        </a:xfrm>
        <a:prstGeom prst="rect">
          <a:avLst/>
        </a:prstGeom>
      </xdr:spPr>
    </xdr:pic>
    <xdr:clientData/>
  </xdr:twoCellAnchor>
  <xdr:twoCellAnchor editAs="oneCell">
    <xdr:from>
      <xdr:col>5</xdr:col>
      <xdr:colOff>1328763</xdr:colOff>
      <xdr:row>0</xdr:row>
      <xdr:rowOff>60463</xdr:rowOff>
    </xdr:from>
    <xdr:to>
      <xdr:col>5</xdr:col>
      <xdr:colOff>2286797</xdr:colOff>
      <xdr:row>0</xdr:row>
      <xdr:rowOff>432514</xdr:rowOff>
    </xdr:to>
    <xdr:pic>
      <xdr:nvPicPr>
        <xdr:cNvPr id="48" name="Immagine 47">
          <a:hlinkClick xmlns:r="http://schemas.openxmlformats.org/officeDocument/2006/relationships" r:id="rId14"/>
          <a:extLst>
            <a:ext uri="{FF2B5EF4-FFF2-40B4-BE49-F238E27FC236}">
              <a16:creationId xmlns:a16="http://schemas.microsoft.com/office/drawing/2014/main" id="{3CB85362-37B5-4F98-BDE8-11E94303E66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8282013" y="60463"/>
          <a:ext cx="958034" cy="372051"/>
        </a:xfrm>
        <a:prstGeom prst="rect">
          <a:avLst/>
        </a:prstGeom>
      </xdr:spPr>
    </xdr:pic>
    <xdr:clientData/>
  </xdr:twoCellAnchor>
  <xdr:twoCellAnchor editAs="oneCell">
    <xdr:from>
      <xdr:col>6</xdr:col>
      <xdr:colOff>1669675</xdr:colOff>
      <xdr:row>0</xdr:row>
      <xdr:rowOff>60462</xdr:rowOff>
    </xdr:from>
    <xdr:to>
      <xdr:col>6</xdr:col>
      <xdr:colOff>2624280</xdr:colOff>
      <xdr:row>0</xdr:row>
      <xdr:rowOff>432513</xdr:rowOff>
    </xdr:to>
    <xdr:pic>
      <xdr:nvPicPr>
        <xdr:cNvPr id="49" name="Immagine 48">
          <a:hlinkClick xmlns:r="http://schemas.openxmlformats.org/officeDocument/2006/relationships" r:id="rId16"/>
          <a:extLst>
            <a:ext uri="{FF2B5EF4-FFF2-40B4-BE49-F238E27FC236}">
              <a16:creationId xmlns:a16="http://schemas.microsoft.com/office/drawing/2014/main" id="{DEE8FC20-40A7-4FC2-9DB9-9191DC5FBA1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032750" y="60462"/>
          <a:ext cx="954605" cy="372051"/>
        </a:xfrm>
        <a:prstGeom prst="rect">
          <a:avLst/>
        </a:prstGeom>
      </xdr:spPr>
    </xdr:pic>
    <xdr:clientData/>
  </xdr:twoCellAnchor>
  <xdr:twoCellAnchor editAs="oneCell">
    <xdr:from>
      <xdr:col>0</xdr:col>
      <xdr:colOff>57150</xdr:colOff>
      <xdr:row>0</xdr:row>
      <xdr:rowOff>61129</xdr:rowOff>
    </xdr:from>
    <xdr:to>
      <xdr:col>1</xdr:col>
      <xdr:colOff>697432</xdr:colOff>
      <xdr:row>0</xdr:row>
      <xdr:rowOff>431849</xdr:rowOff>
    </xdr:to>
    <xdr:pic>
      <xdr:nvPicPr>
        <xdr:cNvPr id="50" name="Immagine 49">
          <a:hlinkClick xmlns:r="http://schemas.openxmlformats.org/officeDocument/2006/relationships" r:id="rId18"/>
          <a:extLst>
            <a:ext uri="{FF2B5EF4-FFF2-40B4-BE49-F238E27FC236}">
              <a16:creationId xmlns:a16="http://schemas.microsoft.com/office/drawing/2014/main" id="{BC3953B5-14EB-47E0-8214-57D7119DAA3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652540</xdr:colOff>
      <xdr:row>0</xdr:row>
      <xdr:rowOff>60462</xdr:rowOff>
    </xdr:from>
    <xdr:to>
      <xdr:col>1</xdr:col>
      <xdr:colOff>1607145</xdr:colOff>
      <xdr:row>0</xdr:row>
      <xdr:rowOff>432513</xdr:rowOff>
    </xdr:to>
    <xdr:pic>
      <xdr:nvPicPr>
        <xdr:cNvPr id="51" name="Immagine 50">
          <a:hlinkClick xmlns:r="http://schemas.openxmlformats.org/officeDocument/2006/relationships" r:id="rId20"/>
          <a:extLst>
            <a:ext uri="{FF2B5EF4-FFF2-40B4-BE49-F238E27FC236}">
              <a16:creationId xmlns:a16="http://schemas.microsoft.com/office/drawing/2014/main" id="{21A9FDDD-EF9B-4B44-8254-F1ECF5331F6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2</xdr:col>
      <xdr:colOff>376468</xdr:colOff>
      <xdr:row>0</xdr:row>
      <xdr:rowOff>60462</xdr:rowOff>
    </xdr:from>
    <xdr:to>
      <xdr:col>3</xdr:col>
      <xdr:colOff>117483</xdr:colOff>
      <xdr:row>0</xdr:row>
      <xdr:rowOff>432513</xdr:rowOff>
    </xdr:to>
    <xdr:pic>
      <xdr:nvPicPr>
        <xdr:cNvPr id="52" name="Immagine 51">
          <a:hlinkClick xmlns:r="http://schemas.openxmlformats.org/officeDocument/2006/relationships" r:id="rId22"/>
          <a:extLst>
            <a:ext uri="{FF2B5EF4-FFF2-40B4-BE49-F238E27FC236}">
              <a16:creationId xmlns:a16="http://schemas.microsoft.com/office/drawing/2014/main" id="{E0A43AB6-02C9-434C-B4D9-0439164F2E1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776768" y="60462"/>
          <a:ext cx="960215" cy="372051"/>
        </a:xfrm>
        <a:prstGeom prst="rect">
          <a:avLst/>
        </a:prstGeom>
      </xdr:spPr>
    </xdr:pic>
    <xdr:clientData/>
  </xdr:twoCellAnchor>
  <xdr:twoCellAnchor editAs="oneCell">
    <xdr:from>
      <xdr:col>6</xdr:col>
      <xdr:colOff>2588913</xdr:colOff>
      <xdr:row>0</xdr:row>
      <xdr:rowOff>60463</xdr:rowOff>
    </xdr:from>
    <xdr:to>
      <xdr:col>7</xdr:col>
      <xdr:colOff>412288</xdr:colOff>
      <xdr:row>0</xdr:row>
      <xdr:rowOff>432515</xdr:rowOff>
    </xdr:to>
    <xdr:pic>
      <xdr:nvPicPr>
        <xdr:cNvPr id="53" name="Immagine 52">
          <a:hlinkClick xmlns:r="http://schemas.openxmlformats.org/officeDocument/2006/relationships" r:id="rId24"/>
          <a:extLst>
            <a:ext uri="{FF2B5EF4-FFF2-40B4-BE49-F238E27FC236}">
              <a16:creationId xmlns:a16="http://schemas.microsoft.com/office/drawing/2014/main" id="{1DD39285-850F-43E2-B198-35D3D7344B6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951988" y="60463"/>
          <a:ext cx="957100" cy="372052"/>
        </a:xfrm>
        <a:prstGeom prst="rect">
          <a:avLst/>
        </a:prstGeom>
      </xdr:spPr>
    </xdr:pic>
    <xdr:clientData/>
  </xdr:twoCellAnchor>
  <xdr:twoCellAnchor editAs="oneCell">
    <xdr:from>
      <xdr:col>3</xdr:col>
      <xdr:colOff>992820</xdr:colOff>
      <xdr:row>0</xdr:row>
      <xdr:rowOff>60462</xdr:rowOff>
    </xdr:from>
    <xdr:to>
      <xdr:col>4</xdr:col>
      <xdr:colOff>733835</xdr:colOff>
      <xdr:row>0</xdr:row>
      <xdr:rowOff>432513</xdr:rowOff>
    </xdr:to>
    <xdr:pic>
      <xdr:nvPicPr>
        <xdr:cNvPr id="54" name="Immagine 53">
          <a:hlinkClick xmlns:r="http://schemas.openxmlformats.org/officeDocument/2006/relationships" r:id="rId26"/>
          <a:extLst>
            <a:ext uri="{FF2B5EF4-FFF2-40B4-BE49-F238E27FC236}">
              <a16:creationId xmlns:a16="http://schemas.microsoft.com/office/drawing/2014/main" id="{66C434EB-8A6F-4DDF-A53D-DB592888EF9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5</xdr:col>
      <xdr:colOff>2242625</xdr:colOff>
      <xdr:row>0</xdr:row>
      <xdr:rowOff>60463</xdr:rowOff>
    </xdr:from>
    <xdr:to>
      <xdr:col>6</xdr:col>
      <xdr:colOff>793951</xdr:colOff>
      <xdr:row>0</xdr:row>
      <xdr:rowOff>432515</xdr:rowOff>
    </xdr:to>
    <xdr:pic>
      <xdr:nvPicPr>
        <xdr:cNvPr id="55" name="Immagine 54">
          <a:hlinkClick xmlns:r="http://schemas.openxmlformats.org/officeDocument/2006/relationships" r:id="rId28"/>
          <a:extLst>
            <a:ext uri="{FF2B5EF4-FFF2-40B4-BE49-F238E27FC236}">
              <a16:creationId xmlns:a16="http://schemas.microsoft.com/office/drawing/2014/main" id="{2E84570D-69B1-4940-8C56-A53C5B4B1C6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95875" y="60463"/>
          <a:ext cx="961151" cy="372052"/>
        </a:xfrm>
        <a:prstGeom prst="rect">
          <a:avLst/>
        </a:prstGeom>
      </xdr:spPr>
    </xdr:pic>
    <xdr:clientData/>
  </xdr:twoCellAnchor>
  <xdr:twoCellAnchor editAs="oneCell">
    <xdr:from>
      <xdr:col>7</xdr:col>
      <xdr:colOff>3090675</xdr:colOff>
      <xdr:row>0</xdr:row>
      <xdr:rowOff>60463</xdr:rowOff>
    </xdr:from>
    <xdr:to>
      <xdr:col>7</xdr:col>
      <xdr:colOff>4041853</xdr:colOff>
      <xdr:row>0</xdr:row>
      <xdr:rowOff>432515</xdr:rowOff>
    </xdr:to>
    <xdr:pic>
      <xdr:nvPicPr>
        <xdr:cNvPr id="56" name="Immagine 55">
          <a:hlinkClick xmlns:r="http://schemas.openxmlformats.org/officeDocument/2006/relationships" r:id="rId30"/>
          <a:extLst>
            <a:ext uri="{FF2B5EF4-FFF2-40B4-BE49-F238E27FC236}">
              <a16:creationId xmlns:a16="http://schemas.microsoft.com/office/drawing/2014/main" id="{42631E02-CB41-4E06-B7B6-E7578E94E29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587475" y="60463"/>
          <a:ext cx="951178" cy="372052"/>
        </a:xfrm>
        <a:prstGeom prst="rect">
          <a:avLst/>
        </a:prstGeom>
      </xdr:spPr>
    </xdr:pic>
    <xdr:clientData/>
  </xdr:twoCellAnchor>
  <xdr:twoCellAnchor editAs="oneCell">
    <xdr:from>
      <xdr:col>7</xdr:col>
      <xdr:colOff>2180966</xdr:colOff>
      <xdr:row>0</xdr:row>
      <xdr:rowOff>60462</xdr:rowOff>
    </xdr:from>
    <xdr:to>
      <xdr:col>7</xdr:col>
      <xdr:colOff>3133725</xdr:colOff>
      <xdr:row>0</xdr:row>
      <xdr:rowOff>432513</xdr:rowOff>
    </xdr:to>
    <xdr:pic>
      <xdr:nvPicPr>
        <xdr:cNvPr id="57" name="Immagine 56">
          <a:hlinkClick xmlns:r="http://schemas.openxmlformats.org/officeDocument/2006/relationships" r:id="rId32"/>
          <a:extLst>
            <a:ext uri="{FF2B5EF4-FFF2-40B4-BE49-F238E27FC236}">
              <a16:creationId xmlns:a16="http://schemas.microsoft.com/office/drawing/2014/main" id="{8E32E5E1-7781-4D60-B8EB-DD0A0EA3D21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677766" y="60462"/>
          <a:ext cx="952759" cy="372051"/>
        </a:xfrm>
        <a:prstGeom prst="rect">
          <a:avLst/>
        </a:prstGeom>
      </xdr:spPr>
    </xdr:pic>
    <xdr:clientData/>
  </xdr:twoCellAnchor>
  <xdr:twoCellAnchor editAs="oneCell">
    <xdr:from>
      <xdr:col>6</xdr:col>
      <xdr:colOff>750435</xdr:colOff>
      <xdr:row>0</xdr:row>
      <xdr:rowOff>60463</xdr:rowOff>
    </xdr:from>
    <xdr:to>
      <xdr:col>6</xdr:col>
      <xdr:colOff>1705042</xdr:colOff>
      <xdr:row>0</xdr:row>
      <xdr:rowOff>432515</xdr:rowOff>
    </xdr:to>
    <xdr:pic>
      <xdr:nvPicPr>
        <xdr:cNvPr id="58" name="Immagine 57">
          <a:hlinkClick xmlns:r="http://schemas.openxmlformats.org/officeDocument/2006/relationships" r:id="rId34"/>
          <a:extLst>
            <a:ext uri="{FF2B5EF4-FFF2-40B4-BE49-F238E27FC236}">
              <a16:creationId xmlns:a16="http://schemas.microsoft.com/office/drawing/2014/main" id="{16BF6EF1-EB9B-4ACD-AD1D-3603FDE72D2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113510" y="60463"/>
          <a:ext cx="954607" cy="372052"/>
        </a:xfrm>
        <a:prstGeom prst="rect">
          <a:avLst/>
        </a:prstGeom>
      </xdr:spPr>
    </xdr:pic>
    <xdr:clientData/>
  </xdr:twoCellAnchor>
  <xdr:twoCellAnchor editAs="oneCell">
    <xdr:from>
      <xdr:col>7</xdr:col>
      <xdr:colOff>358396</xdr:colOff>
      <xdr:row>0</xdr:row>
      <xdr:rowOff>60367</xdr:rowOff>
    </xdr:from>
    <xdr:to>
      <xdr:col>7</xdr:col>
      <xdr:colOff>1312466</xdr:colOff>
      <xdr:row>0</xdr:row>
      <xdr:rowOff>432210</xdr:rowOff>
    </xdr:to>
    <xdr:pic>
      <xdr:nvPicPr>
        <xdr:cNvPr id="59" name="Immagine 58">
          <a:hlinkClick xmlns:r="http://schemas.openxmlformats.org/officeDocument/2006/relationships" r:id="rId36"/>
          <a:extLst>
            <a:ext uri="{FF2B5EF4-FFF2-40B4-BE49-F238E27FC236}">
              <a16:creationId xmlns:a16="http://schemas.microsoft.com/office/drawing/2014/main" id="{7EE03D7A-4FD4-45E5-B105-E1172954F1F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55196" y="60367"/>
          <a:ext cx="954070" cy="371843"/>
        </a:xfrm>
        <a:prstGeom prst="rect">
          <a:avLst/>
        </a:prstGeom>
      </xdr:spPr>
    </xdr:pic>
    <xdr:clientData/>
  </xdr:twoCellAnchor>
  <xdr:twoCellAnchor editAs="oneCell">
    <xdr:from>
      <xdr:col>7</xdr:col>
      <xdr:colOff>1267460</xdr:colOff>
      <xdr:row>0</xdr:row>
      <xdr:rowOff>57150</xdr:rowOff>
    </xdr:from>
    <xdr:to>
      <xdr:col>7</xdr:col>
      <xdr:colOff>2225199</xdr:colOff>
      <xdr:row>0</xdr:row>
      <xdr:rowOff>429087</xdr:rowOff>
    </xdr:to>
    <xdr:pic>
      <xdr:nvPicPr>
        <xdr:cNvPr id="60" name="Immagine 59">
          <a:hlinkClick xmlns:r="http://schemas.openxmlformats.org/officeDocument/2006/relationships" r:id="rId38"/>
          <a:extLst>
            <a:ext uri="{FF2B5EF4-FFF2-40B4-BE49-F238E27FC236}">
              <a16:creationId xmlns:a16="http://schemas.microsoft.com/office/drawing/2014/main" id="{E01540AA-BC3F-422B-A921-2235DF6238A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3764260" y="57150"/>
          <a:ext cx="957739" cy="371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142876</xdr:colOff>
      <xdr:row>1</xdr:row>
      <xdr:rowOff>47625</xdr:rowOff>
    </xdr:from>
    <xdr:to>
      <xdr:col>0</xdr:col>
      <xdr:colOff>942976</xdr:colOff>
      <xdr:row>1</xdr:row>
      <xdr:rowOff>847725</xdr:rowOff>
    </xdr:to>
    <xdr:grpSp>
      <xdr:nvGrpSpPr>
        <xdr:cNvPr id="2" name="Gruppo 1">
          <a:extLst>
            <a:ext uri="{FF2B5EF4-FFF2-40B4-BE49-F238E27FC236}">
              <a16:creationId xmlns:a16="http://schemas.microsoft.com/office/drawing/2014/main" id="{FCE04E66-8DF4-43E0-B328-E5E56B357A64}"/>
            </a:ext>
          </a:extLst>
        </xdr:cNvPr>
        <xdr:cNvGrpSpPr/>
      </xdr:nvGrpSpPr>
      <xdr:grpSpPr>
        <a:xfrm>
          <a:off x="142876" y="533400"/>
          <a:ext cx="800100" cy="800100"/>
          <a:chOff x="9382971" y="594192"/>
          <a:chExt cx="1184382" cy="1199966"/>
        </a:xfrm>
      </xdr:grpSpPr>
      <xdr:pic>
        <xdr:nvPicPr>
          <xdr:cNvPr id="3" name="Immagine 2">
            <a:extLst>
              <a:ext uri="{FF2B5EF4-FFF2-40B4-BE49-F238E27FC236}">
                <a16:creationId xmlns:a16="http://schemas.microsoft.com/office/drawing/2014/main" id="{C749AFFC-5723-488D-B722-D9DB9B981D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743364D9-4592-4139-9D61-D9CB59D656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3</xdr:col>
      <xdr:colOff>1443600</xdr:colOff>
      <xdr:row>0</xdr:row>
      <xdr:rowOff>60463</xdr:rowOff>
    </xdr:from>
    <xdr:to>
      <xdr:col>4</xdr:col>
      <xdr:colOff>810959</xdr:colOff>
      <xdr:row>0</xdr:row>
      <xdr:rowOff>432515</xdr:rowOff>
    </xdr:to>
    <xdr:pic>
      <xdr:nvPicPr>
        <xdr:cNvPr id="25" name="Immagine 24">
          <a:hlinkClick xmlns:r="http://schemas.openxmlformats.org/officeDocument/2006/relationships" r:id="rId4"/>
          <a:extLst>
            <a:ext uri="{FF2B5EF4-FFF2-40B4-BE49-F238E27FC236}">
              <a16:creationId xmlns:a16="http://schemas.microsoft.com/office/drawing/2014/main" id="{D113E2F5-3F51-4EE0-8A34-5D75E1726A1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3</xdr:col>
      <xdr:colOff>533886</xdr:colOff>
      <xdr:row>0</xdr:row>
      <xdr:rowOff>60462</xdr:rowOff>
    </xdr:from>
    <xdr:to>
      <xdr:col>3</xdr:col>
      <xdr:colOff>1488491</xdr:colOff>
      <xdr:row>0</xdr:row>
      <xdr:rowOff>432513</xdr:rowOff>
    </xdr:to>
    <xdr:pic>
      <xdr:nvPicPr>
        <xdr:cNvPr id="26" name="Immagine 25">
          <a:hlinkClick xmlns:r="http://schemas.openxmlformats.org/officeDocument/2006/relationships" r:id="rId6"/>
          <a:extLst>
            <a:ext uri="{FF2B5EF4-FFF2-40B4-BE49-F238E27FC236}">
              <a16:creationId xmlns:a16="http://schemas.microsoft.com/office/drawing/2014/main" id="{351C623A-3BDA-41CC-8DB6-01F5F7C9D06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2</xdr:col>
      <xdr:colOff>718698</xdr:colOff>
      <xdr:row>0</xdr:row>
      <xdr:rowOff>60463</xdr:rowOff>
    </xdr:from>
    <xdr:to>
      <xdr:col>3</xdr:col>
      <xdr:colOff>576976</xdr:colOff>
      <xdr:row>0</xdr:row>
      <xdr:rowOff>432515</xdr:rowOff>
    </xdr:to>
    <xdr:pic>
      <xdr:nvPicPr>
        <xdr:cNvPr id="27" name="Immagine 26">
          <a:hlinkClick xmlns:r="http://schemas.openxmlformats.org/officeDocument/2006/relationships" r:id="rId8"/>
          <a:extLst>
            <a:ext uri="{FF2B5EF4-FFF2-40B4-BE49-F238E27FC236}">
              <a16:creationId xmlns:a16="http://schemas.microsoft.com/office/drawing/2014/main" id="{6D1DB4B0-3BE1-4775-AB6B-1B9D5CC114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0</xdr:col>
      <xdr:colOff>1876578</xdr:colOff>
      <xdr:row>0</xdr:row>
      <xdr:rowOff>60463</xdr:rowOff>
    </xdr:from>
    <xdr:to>
      <xdr:col>1</xdr:col>
      <xdr:colOff>783310</xdr:colOff>
      <xdr:row>0</xdr:row>
      <xdr:rowOff>432515</xdr:rowOff>
    </xdr:to>
    <xdr:pic>
      <xdr:nvPicPr>
        <xdr:cNvPr id="28" name="Immagine 27">
          <a:hlinkClick xmlns:r="http://schemas.openxmlformats.org/officeDocument/2006/relationships" r:id="rId10"/>
          <a:extLst>
            <a:ext uri="{FF2B5EF4-FFF2-40B4-BE49-F238E27FC236}">
              <a16:creationId xmlns:a16="http://schemas.microsoft.com/office/drawing/2014/main" id="{C44A2F18-41DA-4FE2-BD80-5B5E65A2B3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1</xdr:col>
      <xdr:colOff>1654921</xdr:colOff>
      <xdr:row>0</xdr:row>
      <xdr:rowOff>60463</xdr:rowOff>
    </xdr:from>
    <xdr:to>
      <xdr:col>1</xdr:col>
      <xdr:colOff>2609370</xdr:colOff>
      <xdr:row>0</xdr:row>
      <xdr:rowOff>432515</xdr:rowOff>
    </xdr:to>
    <xdr:pic>
      <xdr:nvPicPr>
        <xdr:cNvPr id="29" name="Immagine 28">
          <a:hlinkClick xmlns:r="http://schemas.openxmlformats.org/officeDocument/2006/relationships" r:id="rId12"/>
          <a:extLst>
            <a:ext uri="{FF2B5EF4-FFF2-40B4-BE49-F238E27FC236}">
              <a16:creationId xmlns:a16="http://schemas.microsoft.com/office/drawing/2014/main" id="{7DEB0395-2443-45B7-8473-211C34AE03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4</xdr:col>
      <xdr:colOff>766788</xdr:colOff>
      <xdr:row>0</xdr:row>
      <xdr:rowOff>60463</xdr:rowOff>
    </xdr:from>
    <xdr:to>
      <xdr:col>5</xdr:col>
      <xdr:colOff>600872</xdr:colOff>
      <xdr:row>0</xdr:row>
      <xdr:rowOff>432515</xdr:rowOff>
    </xdr:to>
    <xdr:pic>
      <xdr:nvPicPr>
        <xdr:cNvPr id="30" name="Immagine 29">
          <a:hlinkClick xmlns:r="http://schemas.openxmlformats.org/officeDocument/2006/relationships" r:id="rId14"/>
          <a:extLst>
            <a:ext uri="{FF2B5EF4-FFF2-40B4-BE49-F238E27FC236}">
              <a16:creationId xmlns:a16="http://schemas.microsoft.com/office/drawing/2014/main" id="{73F174FD-79FE-4E2C-9878-7721A82897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6</xdr:col>
      <xdr:colOff>1241050</xdr:colOff>
      <xdr:row>0</xdr:row>
      <xdr:rowOff>60462</xdr:rowOff>
    </xdr:from>
    <xdr:to>
      <xdr:col>7</xdr:col>
      <xdr:colOff>300180</xdr:colOff>
      <xdr:row>0</xdr:row>
      <xdr:rowOff>432513</xdr:rowOff>
    </xdr:to>
    <xdr:pic>
      <xdr:nvPicPr>
        <xdr:cNvPr id="31" name="Immagine 30">
          <a:hlinkClick xmlns:r="http://schemas.openxmlformats.org/officeDocument/2006/relationships" r:id="rId16"/>
          <a:extLst>
            <a:ext uri="{FF2B5EF4-FFF2-40B4-BE49-F238E27FC236}">
              <a16:creationId xmlns:a16="http://schemas.microsoft.com/office/drawing/2014/main" id="{7173C947-6E2B-48D6-8DBB-90B6319D469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0</xdr:col>
      <xdr:colOff>1011757</xdr:colOff>
      <xdr:row>0</xdr:row>
      <xdr:rowOff>431849</xdr:rowOff>
    </xdr:to>
    <xdr:pic>
      <xdr:nvPicPr>
        <xdr:cNvPr id="32" name="Immagine 31">
          <a:hlinkClick xmlns:r="http://schemas.openxmlformats.org/officeDocument/2006/relationships" r:id="rId18"/>
          <a:extLst>
            <a:ext uri="{FF2B5EF4-FFF2-40B4-BE49-F238E27FC236}">
              <a16:creationId xmlns:a16="http://schemas.microsoft.com/office/drawing/2014/main" id="{172961A0-658D-41D7-8719-12CF642AC3D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0</xdr:col>
      <xdr:colOff>966865</xdr:colOff>
      <xdr:row>0</xdr:row>
      <xdr:rowOff>60462</xdr:rowOff>
    </xdr:from>
    <xdr:to>
      <xdr:col>0</xdr:col>
      <xdr:colOff>1921470</xdr:colOff>
      <xdr:row>0</xdr:row>
      <xdr:rowOff>432513</xdr:rowOff>
    </xdr:to>
    <xdr:pic>
      <xdr:nvPicPr>
        <xdr:cNvPr id="33" name="Immagine 32">
          <a:hlinkClick xmlns:r="http://schemas.openxmlformats.org/officeDocument/2006/relationships" r:id="rId20"/>
          <a:extLst>
            <a:ext uri="{FF2B5EF4-FFF2-40B4-BE49-F238E27FC236}">
              <a16:creationId xmlns:a16="http://schemas.microsoft.com/office/drawing/2014/main" id="{E2591467-2C6A-4047-A4EE-871276A9A64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1</xdr:col>
      <xdr:colOff>738418</xdr:colOff>
      <xdr:row>0</xdr:row>
      <xdr:rowOff>60462</xdr:rowOff>
    </xdr:from>
    <xdr:to>
      <xdr:col>1</xdr:col>
      <xdr:colOff>1698633</xdr:colOff>
      <xdr:row>0</xdr:row>
      <xdr:rowOff>432513</xdr:rowOff>
    </xdr:to>
    <xdr:pic>
      <xdr:nvPicPr>
        <xdr:cNvPr id="34" name="Immagine 33">
          <a:hlinkClick xmlns:r="http://schemas.openxmlformats.org/officeDocument/2006/relationships" r:id="rId22"/>
          <a:extLst>
            <a:ext uri="{FF2B5EF4-FFF2-40B4-BE49-F238E27FC236}">
              <a16:creationId xmlns:a16="http://schemas.microsoft.com/office/drawing/2014/main" id="{B3CE7D9B-6977-4C17-ADE6-8DBFB400B5C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7</xdr:col>
      <xdr:colOff>255288</xdr:colOff>
      <xdr:row>0</xdr:row>
      <xdr:rowOff>60463</xdr:rowOff>
    </xdr:from>
    <xdr:to>
      <xdr:col>7</xdr:col>
      <xdr:colOff>1212388</xdr:colOff>
      <xdr:row>0</xdr:row>
      <xdr:rowOff>432515</xdr:rowOff>
    </xdr:to>
    <xdr:pic>
      <xdr:nvPicPr>
        <xdr:cNvPr id="35" name="Immagine 34">
          <a:hlinkClick xmlns:r="http://schemas.openxmlformats.org/officeDocument/2006/relationships" r:id="rId24"/>
          <a:extLst>
            <a:ext uri="{FF2B5EF4-FFF2-40B4-BE49-F238E27FC236}">
              <a16:creationId xmlns:a16="http://schemas.microsoft.com/office/drawing/2014/main" id="{AA450D6F-8967-4E8B-A459-F1EC63C505E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1</xdr:col>
      <xdr:colOff>2564445</xdr:colOff>
      <xdr:row>0</xdr:row>
      <xdr:rowOff>60462</xdr:rowOff>
    </xdr:from>
    <xdr:to>
      <xdr:col>2</xdr:col>
      <xdr:colOff>762410</xdr:colOff>
      <xdr:row>0</xdr:row>
      <xdr:rowOff>432513</xdr:rowOff>
    </xdr:to>
    <xdr:pic>
      <xdr:nvPicPr>
        <xdr:cNvPr id="36" name="Immagine 35">
          <a:hlinkClick xmlns:r="http://schemas.openxmlformats.org/officeDocument/2006/relationships" r:id="rId26"/>
          <a:extLst>
            <a:ext uri="{FF2B5EF4-FFF2-40B4-BE49-F238E27FC236}">
              <a16:creationId xmlns:a16="http://schemas.microsoft.com/office/drawing/2014/main" id="{EFE88D66-82A1-4D07-BD33-3BD95A29D48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5</xdr:col>
      <xdr:colOff>558258</xdr:colOff>
      <xdr:row>0</xdr:row>
      <xdr:rowOff>60463</xdr:rowOff>
    </xdr:from>
    <xdr:to>
      <xdr:col>6</xdr:col>
      <xdr:colOff>373292</xdr:colOff>
      <xdr:row>0</xdr:row>
      <xdr:rowOff>432515</xdr:rowOff>
    </xdr:to>
    <xdr:pic>
      <xdr:nvPicPr>
        <xdr:cNvPr id="37" name="Immagine 36">
          <a:hlinkClick xmlns:r="http://schemas.openxmlformats.org/officeDocument/2006/relationships" r:id="rId28"/>
          <a:extLst>
            <a:ext uri="{FF2B5EF4-FFF2-40B4-BE49-F238E27FC236}">
              <a16:creationId xmlns:a16="http://schemas.microsoft.com/office/drawing/2014/main" id="{AC7DF185-EDA4-4A50-9885-5291AA81E6C1}"/>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a:xfrm>
          <a:off x="9187908" y="60463"/>
          <a:ext cx="958034" cy="372052"/>
        </a:xfrm>
        <a:prstGeom prst="rect">
          <a:avLst/>
        </a:prstGeom>
      </xdr:spPr>
    </xdr:pic>
    <xdr:clientData/>
  </xdr:twoCellAnchor>
  <xdr:twoCellAnchor editAs="oneCell">
    <xdr:from>
      <xdr:col>7</xdr:col>
      <xdr:colOff>3900300</xdr:colOff>
      <xdr:row>0</xdr:row>
      <xdr:rowOff>60463</xdr:rowOff>
    </xdr:from>
    <xdr:to>
      <xdr:col>20</xdr:col>
      <xdr:colOff>917653</xdr:colOff>
      <xdr:row>0</xdr:row>
      <xdr:rowOff>432515</xdr:rowOff>
    </xdr:to>
    <xdr:pic>
      <xdr:nvPicPr>
        <xdr:cNvPr id="38" name="Immagine 37">
          <a:hlinkClick xmlns:r="http://schemas.openxmlformats.org/officeDocument/2006/relationships" r:id="rId30"/>
          <a:extLst>
            <a:ext uri="{FF2B5EF4-FFF2-40B4-BE49-F238E27FC236}">
              <a16:creationId xmlns:a16="http://schemas.microsoft.com/office/drawing/2014/main" id="{9CD22736-CFCD-4F2D-B463-647BCA03D46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7</xdr:col>
      <xdr:colOff>2990591</xdr:colOff>
      <xdr:row>0</xdr:row>
      <xdr:rowOff>60462</xdr:rowOff>
    </xdr:from>
    <xdr:to>
      <xdr:col>20</xdr:col>
      <xdr:colOff>9525</xdr:colOff>
      <xdr:row>0</xdr:row>
      <xdr:rowOff>432513</xdr:rowOff>
    </xdr:to>
    <xdr:pic>
      <xdr:nvPicPr>
        <xdr:cNvPr id="39" name="Immagine 38">
          <a:hlinkClick xmlns:r="http://schemas.openxmlformats.org/officeDocument/2006/relationships" r:id="rId32"/>
          <a:extLst>
            <a:ext uri="{FF2B5EF4-FFF2-40B4-BE49-F238E27FC236}">
              <a16:creationId xmlns:a16="http://schemas.microsoft.com/office/drawing/2014/main" id="{267CDD4B-697D-4757-8072-8F9CB041153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6</xdr:col>
      <xdr:colOff>331335</xdr:colOff>
      <xdr:row>0</xdr:row>
      <xdr:rowOff>60463</xdr:rowOff>
    </xdr:from>
    <xdr:to>
      <xdr:col>6</xdr:col>
      <xdr:colOff>1285942</xdr:colOff>
      <xdr:row>0</xdr:row>
      <xdr:rowOff>432515</xdr:rowOff>
    </xdr:to>
    <xdr:pic>
      <xdr:nvPicPr>
        <xdr:cNvPr id="40" name="Immagine 39">
          <a:hlinkClick xmlns:r="http://schemas.openxmlformats.org/officeDocument/2006/relationships" r:id="rId34"/>
          <a:extLst>
            <a:ext uri="{FF2B5EF4-FFF2-40B4-BE49-F238E27FC236}">
              <a16:creationId xmlns:a16="http://schemas.microsoft.com/office/drawing/2014/main" id="{CACB775F-0B6F-4ECD-BD4E-89665E5C7CF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7</xdr:col>
      <xdr:colOff>1168021</xdr:colOff>
      <xdr:row>0</xdr:row>
      <xdr:rowOff>60367</xdr:rowOff>
    </xdr:from>
    <xdr:to>
      <xdr:col>7</xdr:col>
      <xdr:colOff>2122091</xdr:colOff>
      <xdr:row>0</xdr:row>
      <xdr:rowOff>432210</xdr:rowOff>
    </xdr:to>
    <xdr:pic>
      <xdr:nvPicPr>
        <xdr:cNvPr id="41" name="Immagine 40">
          <a:hlinkClick xmlns:r="http://schemas.openxmlformats.org/officeDocument/2006/relationships" r:id="rId36"/>
          <a:extLst>
            <a:ext uri="{FF2B5EF4-FFF2-40B4-BE49-F238E27FC236}">
              <a16:creationId xmlns:a16="http://schemas.microsoft.com/office/drawing/2014/main" id="{3DD3D76C-0E88-43BF-9806-3CF1F47525E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7</xdr:col>
      <xdr:colOff>2077085</xdr:colOff>
      <xdr:row>0</xdr:row>
      <xdr:rowOff>57150</xdr:rowOff>
    </xdr:from>
    <xdr:to>
      <xdr:col>7</xdr:col>
      <xdr:colOff>3034824</xdr:colOff>
      <xdr:row>0</xdr:row>
      <xdr:rowOff>429087</xdr:rowOff>
    </xdr:to>
    <xdr:pic>
      <xdr:nvPicPr>
        <xdr:cNvPr id="42" name="Immagine 41">
          <a:hlinkClick xmlns:r="http://schemas.openxmlformats.org/officeDocument/2006/relationships" r:id="rId38"/>
          <a:extLst>
            <a:ext uri="{FF2B5EF4-FFF2-40B4-BE49-F238E27FC236}">
              <a16:creationId xmlns:a16="http://schemas.microsoft.com/office/drawing/2014/main" id="{943E3F7B-BA2A-49D2-A0CC-45903AC380B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1</xdr:row>
      <xdr:rowOff>47626</xdr:rowOff>
    </xdr:from>
    <xdr:to>
      <xdr:col>0</xdr:col>
      <xdr:colOff>981075</xdr:colOff>
      <xdr:row>1</xdr:row>
      <xdr:rowOff>866776</xdr:rowOff>
    </xdr:to>
    <xdr:grpSp>
      <xdr:nvGrpSpPr>
        <xdr:cNvPr id="5" name="Gruppo 4">
          <a:extLst>
            <a:ext uri="{FF2B5EF4-FFF2-40B4-BE49-F238E27FC236}">
              <a16:creationId xmlns:a16="http://schemas.microsoft.com/office/drawing/2014/main" id="{1C354247-5230-4DD1-8AAC-F16A27D55938}"/>
            </a:ext>
          </a:extLst>
        </xdr:cNvPr>
        <xdr:cNvGrpSpPr/>
      </xdr:nvGrpSpPr>
      <xdr:grpSpPr>
        <a:xfrm>
          <a:off x="142875" y="528889"/>
          <a:ext cx="838200" cy="819150"/>
          <a:chOff x="9382971" y="594192"/>
          <a:chExt cx="1184382" cy="1199966"/>
        </a:xfrm>
      </xdr:grpSpPr>
      <xdr:pic>
        <xdr:nvPicPr>
          <xdr:cNvPr id="6" name="Immagine 5">
            <a:extLst>
              <a:ext uri="{FF2B5EF4-FFF2-40B4-BE49-F238E27FC236}">
                <a16:creationId xmlns:a16="http://schemas.microsoft.com/office/drawing/2014/main" id="{660B0D55-EC1B-42F8-895D-4A645604B1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7" name="Elemento grafico 6" descr="Lucchetto chiuso">
            <a:extLst>
              <a:ext uri="{FF2B5EF4-FFF2-40B4-BE49-F238E27FC236}">
                <a16:creationId xmlns:a16="http://schemas.microsoft.com/office/drawing/2014/main" id="{12C5C073-7B6E-4FE3-81A3-DBE615A9FD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xdr:from>
      <xdr:col>0</xdr:col>
      <xdr:colOff>0</xdr:colOff>
      <xdr:row>15</xdr:row>
      <xdr:rowOff>33335</xdr:rowOff>
    </xdr:from>
    <xdr:to>
      <xdr:col>7</xdr:col>
      <xdr:colOff>5353050</xdr:colOff>
      <xdr:row>52</xdr:row>
      <xdr:rowOff>66674</xdr:rowOff>
    </xdr:to>
    <xdr:graphicFrame macro="">
      <xdr:nvGraphicFramePr>
        <xdr:cNvPr id="8" name="Grafico 7">
          <a:extLst>
            <a:ext uri="{FF2B5EF4-FFF2-40B4-BE49-F238E27FC236}">
              <a16:creationId xmlns:a16="http://schemas.microsoft.com/office/drawing/2014/main" id="{F9DABF44-D052-42DA-8794-77E9C098EB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548250</xdr:colOff>
      <xdr:row>0</xdr:row>
      <xdr:rowOff>60463</xdr:rowOff>
    </xdr:from>
    <xdr:to>
      <xdr:col>7</xdr:col>
      <xdr:colOff>287084</xdr:colOff>
      <xdr:row>0</xdr:row>
      <xdr:rowOff>432515</xdr:rowOff>
    </xdr:to>
    <xdr:pic>
      <xdr:nvPicPr>
        <xdr:cNvPr id="45" name="Immagine 44">
          <a:hlinkClick xmlns:r="http://schemas.openxmlformats.org/officeDocument/2006/relationships" r:id="rId5"/>
          <a:extLst>
            <a:ext uri="{FF2B5EF4-FFF2-40B4-BE49-F238E27FC236}">
              <a16:creationId xmlns:a16="http://schemas.microsoft.com/office/drawing/2014/main" id="{CBDA02F8-7009-448C-B4C1-7F6D41A5AB3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4</xdr:col>
      <xdr:colOff>248136</xdr:colOff>
      <xdr:row>0</xdr:row>
      <xdr:rowOff>60462</xdr:rowOff>
    </xdr:from>
    <xdr:to>
      <xdr:col>5</xdr:col>
      <xdr:colOff>593141</xdr:colOff>
      <xdr:row>0</xdr:row>
      <xdr:rowOff>432513</xdr:rowOff>
    </xdr:to>
    <xdr:pic>
      <xdr:nvPicPr>
        <xdr:cNvPr id="46" name="Immagine 45">
          <a:hlinkClick xmlns:r="http://schemas.openxmlformats.org/officeDocument/2006/relationships" r:id="rId7"/>
          <a:extLst>
            <a:ext uri="{FF2B5EF4-FFF2-40B4-BE49-F238E27FC236}">
              <a16:creationId xmlns:a16="http://schemas.microsoft.com/office/drawing/2014/main" id="{41A6B937-DF78-4B47-A199-490C38C7A8E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2</xdr:col>
      <xdr:colOff>1928373</xdr:colOff>
      <xdr:row>0</xdr:row>
      <xdr:rowOff>60463</xdr:rowOff>
    </xdr:from>
    <xdr:to>
      <xdr:col>4</xdr:col>
      <xdr:colOff>291226</xdr:colOff>
      <xdr:row>0</xdr:row>
      <xdr:rowOff>432515</xdr:rowOff>
    </xdr:to>
    <xdr:pic>
      <xdr:nvPicPr>
        <xdr:cNvPr id="47" name="Immagine 46">
          <a:hlinkClick xmlns:r="http://schemas.openxmlformats.org/officeDocument/2006/relationships" r:id="rId9"/>
          <a:extLst>
            <a:ext uri="{FF2B5EF4-FFF2-40B4-BE49-F238E27FC236}">
              <a16:creationId xmlns:a16="http://schemas.microsoft.com/office/drawing/2014/main" id="{22C2C606-58CA-48B8-8483-FE0BB4D534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0</xdr:col>
      <xdr:colOff>1876578</xdr:colOff>
      <xdr:row>0</xdr:row>
      <xdr:rowOff>60463</xdr:rowOff>
    </xdr:from>
    <xdr:to>
      <xdr:col>0</xdr:col>
      <xdr:colOff>2831185</xdr:colOff>
      <xdr:row>0</xdr:row>
      <xdr:rowOff>432515</xdr:rowOff>
    </xdr:to>
    <xdr:pic>
      <xdr:nvPicPr>
        <xdr:cNvPr id="48" name="Immagine 47">
          <a:hlinkClick xmlns:r="http://schemas.openxmlformats.org/officeDocument/2006/relationships" r:id="rId11"/>
          <a:extLst>
            <a:ext uri="{FF2B5EF4-FFF2-40B4-BE49-F238E27FC236}">
              <a16:creationId xmlns:a16="http://schemas.microsoft.com/office/drawing/2014/main" id="{D87DAEC6-7B11-4F75-941C-DF29B1D82F1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2</xdr:col>
      <xdr:colOff>102346</xdr:colOff>
      <xdr:row>0</xdr:row>
      <xdr:rowOff>60463</xdr:rowOff>
    </xdr:from>
    <xdr:to>
      <xdr:col>2</xdr:col>
      <xdr:colOff>1056795</xdr:colOff>
      <xdr:row>0</xdr:row>
      <xdr:rowOff>432515</xdr:rowOff>
    </xdr:to>
    <xdr:pic>
      <xdr:nvPicPr>
        <xdr:cNvPr id="49" name="Immagine 48">
          <a:hlinkClick xmlns:r="http://schemas.openxmlformats.org/officeDocument/2006/relationships" r:id="rId13"/>
          <a:extLst>
            <a:ext uri="{FF2B5EF4-FFF2-40B4-BE49-F238E27FC236}">
              <a16:creationId xmlns:a16="http://schemas.microsoft.com/office/drawing/2014/main" id="{B187D755-17FF-4E90-8F3F-9F75CB133E6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7</xdr:col>
      <xdr:colOff>242913</xdr:colOff>
      <xdr:row>0</xdr:row>
      <xdr:rowOff>60463</xdr:rowOff>
    </xdr:from>
    <xdr:to>
      <xdr:col>7</xdr:col>
      <xdr:colOff>1200947</xdr:colOff>
      <xdr:row>0</xdr:row>
      <xdr:rowOff>432515</xdr:rowOff>
    </xdr:to>
    <xdr:pic>
      <xdr:nvPicPr>
        <xdr:cNvPr id="50" name="Immagine 49">
          <a:hlinkClick xmlns:r="http://schemas.openxmlformats.org/officeDocument/2006/relationships" r:id="rId15"/>
          <a:extLst>
            <a:ext uri="{FF2B5EF4-FFF2-40B4-BE49-F238E27FC236}">
              <a16:creationId xmlns:a16="http://schemas.microsoft.com/office/drawing/2014/main" id="{176C47ED-3A19-4A32-A797-18E159E11A5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7</xdr:col>
      <xdr:colOff>2984125</xdr:colOff>
      <xdr:row>0</xdr:row>
      <xdr:rowOff>60462</xdr:rowOff>
    </xdr:from>
    <xdr:to>
      <xdr:col>7</xdr:col>
      <xdr:colOff>3938730</xdr:colOff>
      <xdr:row>0</xdr:row>
      <xdr:rowOff>432513</xdr:rowOff>
    </xdr:to>
    <xdr:pic>
      <xdr:nvPicPr>
        <xdr:cNvPr id="51" name="Immagine 50">
          <a:hlinkClick xmlns:r="http://schemas.openxmlformats.org/officeDocument/2006/relationships" r:id="rId17"/>
          <a:extLst>
            <a:ext uri="{FF2B5EF4-FFF2-40B4-BE49-F238E27FC236}">
              <a16:creationId xmlns:a16="http://schemas.microsoft.com/office/drawing/2014/main" id="{EAFE145D-2937-43EA-9686-0CED86DBEE4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0</xdr:col>
      <xdr:colOff>1011757</xdr:colOff>
      <xdr:row>0</xdr:row>
      <xdr:rowOff>431849</xdr:rowOff>
    </xdr:to>
    <xdr:pic>
      <xdr:nvPicPr>
        <xdr:cNvPr id="52" name="Immagine 51">
          <a:hlinkClick xmlns:r="http://schemas.openxmlformats.org/officeDocument/2006/relationships" r:id="rId19"/>
          <a:extLst>
            <a:ext uri="{FF2B5EF4-FFF2-40B4-BE49-F238E27FC236}">
              <a16:creationId xmlns:a16="http://schemas.microsoft.com/office/drawing/2014/main" id="{676AAA1F-2F1F-4F16-90D3-9D150582186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0</xdr:col>
      <xdr:colOff>966865</xdr:colOff>
      <xdr:row>0</xdr:row>
      <xdr:rowOff>60462</xdr:rowOff>
    </xdr:from>
    <xdr:to>
      <xdr:col>0</xdr:col>
      <xdr:colOff>1921470</xdr:colOff>
      <xdr:row>0</xdr:row>
      <xdr:rowOff>432513</xdr:rowOff>
    </xdr:to>
    <xdr:pic>
      <xdr:nvPicPr>
        <xdr:cNvPr id="53" name="Immagine 52">
          <a:hlinkClick xmlns:r="http://schemas.openxmlformats.org/officeDocument/2006/relationships" r:id="rId21"/>
          <a:extLst>
            <a:ext uri="{FF2B5EF4-FFF2-40B4-BE49-F238E27FC236}">
              <a16:creationId xmlns:a16="http://schemas.microsoft.com/office/drawing/2014/main" id="{D69E07CF-E3F7-4545-882F-546CFF6083F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0</xdr:col>
      <xdr:colOff>2786293</xdr:colOff>
      <xdr:row>0</xdr:row>
      <xdr:rowOff>60462</xdr:rowOff>
    </xdr:from>
    <xdr:to>
      <xdr:col>2</xdr:col>
      <xdr:colOff>146058</xdr:colOff>
      <xdr:row>0</xdr:row>
      <xdr:rowOff>432513</xdr:rowOff>
    </xdr:to>
    <xdr:pic>
      <xdr:nvPicPr>
        <xdr:cNvPr id="54" name="Immagine 53">
          <a:hlinkClick xmlns:r="http://schemas.openxmlformats.org/officeDocument/2006/relationships" r:id="rId23"/>
          <a:extLst>
            <a:ext uri="{FF2B5EF4-FFF2-40B4-BE49-F238E27FC236}">
              <a16:creationId xmlns:a16="http://schemas.microsoft.com/office/drawing/2014/main" id="{F4B56006-18AA-4A28-B0FD-4486A3C3651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7</xdr:col>
      <xdr:colOff>3893838</xdr:colOff>
      <xdr:row>0</xdr:row>
      <xdr:rowOff>60463</xdr:rowOff>
    </xdr:from>
    <xdr:to>
      <xdr:col>7</xdr:col>
      <xdr:colOff>4850938</xdr:colOff>
      <xdr:row>0</xdr:row>
      <xdr:rowOff>432515</xdr:rowOff>
    </xdr:to>
    <xdr:pic>
      <xdr:nvPicPr>
        <xdr:cNvPr id="55" name="Immagine 54">
          <a:hlinkClick xmlns:r="http://schemas.openxmlformats.org/officeDocument/2006/relationships" r:id="rId25"/>
          <a:extLst>
            <a:ext uri="{FF2B5EF4-FFF2-40B4-BE49-F238E27FC236}">
              <a16:creationId xmlns:a16="http://schemas.microsoft.com/office/drawing/2014/main" id="{A034465B-4947-4D6D-92A3-BCF2B79AB1D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2</xdr:col>
      <xdr:colOff>1011870</xdr:colOff>
      <xdr:row>0</xdr:row>
      <xdr:rowOff>60462</xdr:rowOff>
    </xdr:from>
    <xdr:to>
      <xdr:col>2</xdr:col>
      <xdr:colOff>1972085</xdr:colOff>
      <xdr:row>0</xdr:row>
      <xdr:rowOff>432513</xdr:rowOff>
    </xdr:to>
    <xdr:pic>
      <xdr:nvPicPr>
        <xdr:cNvPr id="56" name="Immagine 55">
          <a:hlinkClick xmlns:r="http://schemas.openxmlformats.org/officeDocument/2006/relationships" r:id="rId27"/>
          <a:extLst>
            <a:ext uri="{FF2B5EF4-FFF2-40B4-BE49-F238E27FC236}">
              <a16:creationId xmlns:a16="http://schemas.microsoft.com/office/drawing/2014/main" id="{667132CB-C84D-44E6-89C3-BA755EED786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7</xdr:col>
      <xdr:colOff>1156775</xdr:colOff>
      <xdr:row>0</xdr:row>
      <xdr:rowOff>60463</xdr:rowOff>
    </xdr:from>
    <xdr:to>
      <xdr:col>7</xdr:col>
      <xdr:colOff>2117926</xdr:colOff>
      <xdr:row>0</xdr:row>
      <xdr:rowOff>432515</xdr:rowOff>
    </xdr:to>
    <xdr:pic>
      <xdr:nvPicPr>
        <xdr:cNvPr id="57" name="Immagine 56">
          <a:hlinkClick xmlns:r="http://schemas.openxmlformats.org/officeDocument/2006/relationships" r:id="rId29"/>
          <a:extLst>
            <a:ext uri="{FF2B5EF4-FFF2-40B4-BE49-F238E27FC236}">
              <a16:creationId xmlns:a16="http://schemas.microsoft.com/office/drawing/2014/main" id="{4186D7D5-D421-4A84-8532-257F36CA4F0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11</xdr:col>
      <xdr:colOff>337950</xdr:colOff>
      <xdr:row>0</xdr:row>
      <xdr:rowOff>60463</xdr:rowOff>
    </xdr:from>
    <xdr:to>
      <xdr:col>13</xdr:col>
      <xdr:colOff>69928</xdr:colOff>
      <xdr:row>0</xdr:row>
      <xdr:rowOff>432515</xdr:rowOff>
    </xdr:to>
    <xdr:pic>
      <xdr:nvPicPr>
        <xdr:cNvPr id="58" name="Immagine 57">
          <a:hlinkClick xmlns:r="http://schemas.openxmlformats.org/officeDocument/2006/relationships" r:id="rId31"/>
          <a:extLst>
            <a:ext uri="{FF2B5EF4-FFF2-40B4-BE49-F238E27FC236}">
              <a16:creationId xmlns:a16="http://schemas.microsoft.com/office/drawing/2014/main" id="{6E0C5002-D9E8-4FAB-A1A4-37317364941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10</xdr:col>
      <xdr:colOff>37841</xdr:colOff>
      <xdr:row>0</xdr:row>
      <xdr:rowOff>60462</xdr:rowOff>
    </xdr:from>
    <xdr:to>
      <xdr:col>11</xdr:col>
      <xdr:colOff>381000</xdr:colOff>
      <xdr:row>0</xdr:row>
      <xdr:rowOff>432513</xdr:rowOff>
    </xdr:to>
    <xdr:pic>
      <xdr:nvPicPr>
        <xdr:cNvPr id="59" name="Immagine 58">
          <a:hlinkClick xmlns:r="http://schemas.openxmlformats.org/officeDocument/2006/relationships" r:id="rId33"/>
          <a:extLst>
            <a:ext uri="{FF2B5EF4-FFF2-40B4-BE49-F238E27FC236}">
              <a16:creationId xmlns:a16="http://schemas.microsoft.com/office/drawing/2014/main" id="{B49C558F-D991-4732-803B-93B118E1ADD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7</xdr:col>
      <xdr:colOff>2074410</xdr:colOff>
      <xdr:row>0</xdr:row>
      <xdr:rowOff>61129</xdr:rowOff>
    </xdr:from>
    <xdr:to>
      <xdr:col>7</xdr:col>
      <xdr:colOff>3029017</xdr:colOff>
      <xdr:row>0</xdr:row>
      <xdr:rowOff>431849</xdr:rowOff>
    </xdr:to>
    <xdr:pic>
      <xdr:nvPicPr>
        <xdr:cNvPr id="60" name="Immagine 59">
          <a:hlinkClick xmlns:r="http://schemas.openxmlformats.org/officeDocument/2006/relationships" r:id="rId35"/>
          <a:extLst>
            <a:ext uri="{FF2B5EF4-FFF2-40B4-BE49-F238E27FC236}">
              <a16:creationId xmlns:a16="http://schemas.microsoft.com/office/drawing/2014/main" id="{C1DB9DFC-DBAE-4540-8EE6-3F8FE9C0CC13}"/>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xdr:blipFill>
      <xdr:spPr>
        <a:xfrm>
          <a:off x="10103985" y="61129"/>
          <a:ext cx="954607" cy="370720"/>
        </a:xfrm>
        <a:prstGeom prst="rect">
          <a:avLst/>
        </a:prstGeom>
      </xdr:spPr>
    </xdr:pic>
    <xdr:clientData/>
  </xdr:twoCellAnchor>
  <xdr:twoCellAnchor editAs="oneCell">
    <xdr:from>
      <xdr:col>7</xdr:col>
      <xdr:colOff>4806571</xdr:colOff>
      <xdr:row>0</xdr:row>
      <xdr:rowOff>60367</xdr:rowOff>
    </xdr:from>
    <xdr:to>
      <xdr:col>8</xdr:col>
      <xdr:colOff>388541</xdr:colOff>
      <xdr:row>0</xdr:row>
      <xdr:rowOff>432210</xdr:rowOff>
    </xdr:to>
    <xdr:pic>
      <xdr:nvPicPr>
        <xdr:cNvPr id="61" name="Immagine 60">
          <a:hlinkClick xmlns:r="http://schemas.openxmlformats.org/officeDocument/2006/relationships" r:id="rId37"/>
          <a:extLst>
            <a:ext uri="{FF2B5EF4-FFF2-40B4-BE49-F238E27FC236}">
              <a16:creationId xmlns:a16="http://schemas.microsoft.com/office/drawing/2014/main" id="{A80411BF-5B5E-4AFA-BB6A-02AE913432D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8</xdr:col>
      <xdr:colOff>343535</xdr:colOff>
      <xdr:row>0</xdr:row>
      <xdr:rowOff>57150</xdr:rowOff>
    </xdr:from>
    <xdr:to>
      <xdr:col>10</xdr:col>
      <xdr:colOff>82074</xdr:colOff>
      <xdr:row>0</xdr:row>
      <xdr:rowOff>429087</xdr:rowOff>
    </xdr:to>
    <xdr:pic>
      <xdr:nvPicPr>
        <xdr:cNvPr id="62" name="Immagine 61">
          <a:hlinkClick xmlns:r="http://schemas.openxmlformats.org/officeDocument/2006/relationships" r:id="rId39"/>
          <a:extLst>
            <a:ext uri="{FF2B5EF4-FFF2-40B4-BE49-F238E27FC236}">
              <a16:creationId xmlns:a16="http://schemas.microsoft.com/office/drawing/2014/main" id="{B65A8E3D-6310-47BB-BB92-773C6AAA42D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142876</xdr:colOff>
      <xdr:row>1</xdr:row>
      <xdr:rowOff>47626</xdr:rowOff>
    </xdr:from>
    <xdr:to>
      <xdr:col>0</xdr:col>
      <xdr:colOff>933450</xdr:colOff>
      <xdr:row>1</xdr:row>
      <xdr:rowOff>866775</xdr:rowOff>
    </xdr:to>
    <xdr:grpSp>
      <xdr:nvGrpSpPr>
        <xdr:cNvPr id="2" name="Gruppo 1">
          <a:extLst>
            <a:ext uri="{FF2B5EF4-FFF2-40B4-BE49-F238E27FC236}">
              <a16:creationId xmlns:a16="http://schemas.microsoft.com/office/drawing/2014/main" id="{93169C4B-4F77-4262-921F-4EBBE809BB36}"/>
            </a:ext>
          </a:extLst>
        </xdr:cNvPr>
        <xdr:cNvGrpSpPr/>
      </xdr:nvGrpSpPr>
      <xdr:grpSpPr>
        <a:xfrm>
          <a:off x="142876" y="533401"/>
          <a:ext cx="790574" cy="819149"/>
          <a:chOff x="9382971" y="594192"/>
          <a:chExt cx="1184382" cy="1199966"/>
        </a:xfrm>
      </xdr:grpSpPr>
      <xdr:pic>
        <xdr:nvPicPr>
          <xdr:cNvPr id="3" name="Immagine 2">
            <a:extLst>
              <a:ext uri="{FF2B5EF4-FFF2-40B4-BE49-F238E27FC236}">
                <a16:creationId xmlns:a16="http://schemas.microsoft.com/office/drawing/2014/main" id="{6A29B01D-665D-4255-BA1F-9584744DD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A623B2DF-6006-4B94-95E6-72D22BF217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xdr:from>
      <xdr:col>8</xdr:col>
      <xdr:colOff>104774</xdr:colOff>
      <xdr:row>2</xdr:row>
      <xdr:rowOff>628650</xdr:rowOff>
    </xdr:from>
    <xdr:to>
      <xdr:col>20</xdr:col>
      <xdr:colOff>523875</xdr:colOff>
      <xdr:row>13</xdr:row>
      <xdr:rowOff>704850</xdr:rowOff>
    </xdr:to>
    <xdr:graphicFrame macro="">
      <xdr:nvGraphicFramePr>
        <xdr:cNvPr id="6" name="Grafico 5">
          <a:extLst>
            <a:ext uri="{FF2B5EF4-FFF2-40B4-BE49-F238E27FC236}">
              <a16:creationId xmlns:a16="http://schemas.microsoft.com/office/drawing/2014/main" id="{CB99B71B-2FD3-4E4F-A888-A638A1E05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76201</xdr:colOff>
      <xdr:row>14</xdr:row>
      <xdr:rowOff>85725</xdr:rowOff>
    </xdr:from>
    <xdr:to>
      <xdr:col>17</xdr:col>
      <xdr:colOff>457201</xdr:colOff>
      <xdr:row>32</xdr:row>
      <xdr:rowOff>114300</xdr:rowOff>
    </xdr:to>
    <xdr:graphicFrame macro="">
      <xdr:nvGraphicFramePr>
        <xdr:cNvPr id="7" name="Grafico 6">
          <a:extLst>
            <a:ext uri="{FF2B5EF4-FFF2-40B4-BE49-F238E27FC236}">
              <a16:creationId xmlns:a16="http://schemas.microsoft.com/office/drawing/2014/main" id="{AEF3D229-D812-464D-A78F-072288913D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710175</xdr:colOff>
      <xdr:row>0</xdr:row>
      <xdr:rowOff>60463</xdr:rowOff>
    </xdr:from>
    <xdr:to>
      <xdr:col>8</xdr:col>
      <xdr:colOff>582359</xdr:colOff>
      <xdr:row>0</xdr:row>
      <xdr:rowOff>432515</xdr:rowOff>
    </xdr:to>
    <xdr:pic>
      <xdr:nvPicPr>
        <xdr:cNvPr id="8" name="Immagine 7">
          <a:hlinkClick xmlns:r="http://schemas.openxmlformats.org/officeDocument/2006/relationships" r:id="rId6"/>
          <a:extLst>
            <a:ext uri="{FF2B5EF4-FFF2-40B4-BE49-F238E27FC236}">
              <a16:creationId xmlns:a16="http://schemas.microsoft.com/office/drawing/2014/main" id="{0B818DC0-1CF5-4F94-A231-0AC7AF854D3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6</xdr:col>
      <xdr:colOff>838686</xdr:colOff>
      <xdr:row>0</xdr:row>
      <xdr:rowOff>60462</xdr:rowOff>
    </xdr:from>
    <xdr:to>
      <xdr:col>7</xdr:col>
      <xdr:colOff>755066</xdr:colOff>
      <xdr:row>0</xdr:row>
      <xdr:rowOff>432513</xdr:rowOff>
    </xdr:to>
    <xdr:pic>
      <xdr:nvPicPr>
        <xdr:cNvPr id="9" name="Immagine 8">
          <a:hlinkClick xmlns:r="http://schemas.openxmlformats.org/officeDocument/2006/relationships" r:id="rId8"/>
          <a:extLst>
            <a:ext uri="{FF2B5EF4-FFF2-40B4-BE49-F238E27FC236}">
              <a16:creationId xmlns:a16="http://schemas.microsoft.com/office/drawing/2014/main" id="{23FAE241-540D-412F-80EA-CA9F3AFE7D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5</xdr:col>
      <xdr:colOff>985398</xdr:colOff>
      <xdr:row>0</xdr:row>
      <xdr:rowOff>60463</xdr:rowOff>
    </xdr:from>
    <xdr:to>
      <xdr:col>6</xdr:col>
      <xdr:colOff>881776</xdr:colOff>
      <xdr:row>0</xdr:row>
      <xdr:rowOff>432515</xdr:rowOff>
    </xdr:to>
    <xdr:pic>
      <xdr:nvPicPr>
        <xdr:cNvPr id="10" name="Immagine 9">
          <a:hlinkClick xmlns:r="http://schemas.openxmlformats.org/officeDocument/2006/relationships" r:id="rId10"/>
          <a:extLst>
            <a:ext uri="{FF2B5EF4-FFF2-40B4-BE49-F238E27FC236}">
              <a16:creationId xmlns:a16="http://schemas.microsoft.com/office/drawing/2014/main" id="{54FB8BD9-4698-4156-B309-571B068CC5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1</xdr:col>
      <xdr:colOff>123978</xdr:colOff>
      <xdr:row>0</xdr:row>
      <xdr:rowOff>60463</xdr:rowOff>
    </xdr:from>
    <xdr:to>
      <xdr:col>1</xdr:col>
      <xdr:colOff>1078585</xdr:colOff>
      <xdr:row>0</xdr:row>
      <xdr:rowOff>432515</xdr:rowOff>
    </xdr:to>
    <xdr:pic>
      <xdr:nvPicPr>
        <xdr:cNvPr id="11" name="Immagine 10">
          <a:hlinkClick xmlns:r="http://schemas.openxmlformats.org/officeDocument/2006/relationships" r:id="rId12"/>
          <a:extLst>
            <a:ext uri="{FF2B5EF4-FFF2-40B4-BE49-F238E27FC236}">
              <a16:creationId xmlns:a16="http://schemas.microsoft.com/office/drawing/2014/main" id="{6515C03D-8358-4937-A63F-94D8897B872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1</xdr:col>
      <xdr:colOff>1950196</xdr:colOff>
      <xdr:row>0</xdr:row>
      <xdr:rowOff>60463</xdr:rowOff>
    </xdr:from>
    <xdr:to>
      <xdr:col>5</xdr:col>
      <xdr:colOff>113820</xdr:colOff>
      <xdr:row>0</xdr:row>
      <xdr:rowOff>432515</xdr:rowOff>
    </xdr:to>
    <xdr:pic>
      <xdr:nvPicPr>
        <xdr:cNvPr id="12" name="Immagine 11">
          <a:hlinkClick xmlns:r="http://schemas.openxmlformats.org/officeDocument/2006/relationships" r:id="rId14"/>
          <a:extLst>
            <a:ext uri="{FF2B5EF4-FFF2-40B4-BE49-F238E27FC236}">
              <a16:creationId xmlns:a16="http://schemas.microsoft.com/office/drawing/2014/main" id="{53463093-339A-4D7A-B387-CB29B46C5C1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8</xdr:col>
      <xdr:colOff>538188</xdr:colOff>
      <xdr:row>0</xdr:row>
      <xdr:rowOff>60463</xdr:rowOff>
    </xdr:from>
    <xdr:to>
      <xdr:col>10</xdr:col>
      <xdr:colOff>277022</xdr:colOff>
      <xdr:row>0</xdr:row>
      <xdr:rowOff>432515</xdr:rowOff>
    </xdr:to>
    <xdr:pic>
      <xdr:nvPicPr>
        <xdr:cNvPr id="13" name="Immagine 12">
          <a:hlinkClick xmlns:r="http://schemas.openxmlformats.org/officeDocument/2006/relationships" r:id="rId16"/>
          <a:extLst>
            <a:ext uri="{FF2B5EF4-FFF2-40B4-BE49-F238E27FC236}">
              <a16:creationId xmlns:a16="http://schemas.microsoft.com/office/drawing/2014/main" id="{878F289E-E5F3-4F9B-ACA6-2C319FC7CD3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13</xdr:col>
      <xdr:colOff>231400</xdr:colOff>
      <xdr:row>0</xdr:row>
      <xdr:rowOff>61127</xdr:rowOff>
    </xdr:from>
    <xdr:to>
      <xdr:col>14</xdr:col>
      <xdr:colOff>576405</xdr:colOff>
      <xdr:row>0</xdr:row>
      <xdr:rowOff>431847</xdr:rowOff>
    </xdr:to>
    <xdr:pic>
      <xdr:nvPicPr>
        <xdr:cNvPr id="14" name="Immagine 13">
          <a:hlinkClick xmlns:r="http://schemas.openxmlformats.org/officeDocument/2006/relationships" r:id="rId18"/>
          <a:extLst>
            <a:ext uri="{FF2B5EF4-FFF2-40B4-BE49-F238E27FC236}">
              <a16:creationId xmlns:a16="http://schemas.microsoft.com/office/drawing/2014/main" id="{4ED147C1-CC4F-44D0-A907-80142A38A97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11013700" y="61127"/>
          <a:ext cx="954605" cy="370720"/>
        </a:xfrm>
        <a:prstGeom prst="rect">
          <a:avLst/>
        </a:prstGeom>
      </xdr:spPr>
    </xdr:pic>
    <xdr:clientData/>
  </xdr:twoCellAnchor>
  <xdr:twoCellAnchor editAs="oneCell">
    <xdr:from>
      <xdr:col>0</xdr:col>
      <xdr:colOff>57150</xdr:colOff>
      <xdr:row>0</xdr:row>
      <xdr:rowOff>61129</xdr:rowOff>
    </xdr:from>
    <xdr:to>
      <xdr:col>0</xdr:col>
      <xdr:colOff>1011757</xdr:colOff>
      <xdr:row>0</xdr:row>
      <xdr:rowOff>431849</xdr:rowOff>
    </xdr:to>
    <xdr:pic>
      <xdr:nvPicPr>
        <xdr:cNvPr id="15" name="Immagine 14">
          <a:hlinkClick xmlns:r="http://schemas.openxmlformats.org/officeDocument/2006/relationships" r:id="rId20"/>
          <a:extLst>
            <a:ext uri="{FF2B5EF4-FFF2-40B4-BE49-F238E27FC236}">
              <a16:creationId xmlns:a16="http://schemas.microsoft.com/office/drawing/2014/main" id="{FF0A60BE-44F0-4AF5-8F50-CB9520D6FD4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0</xdr:col>
      <xdr:colOff>966865</xdr:colOff>
      <xdr:row>0</xdr:row>
      <xdr:rowOff>60462</xdr:rowOff>
    </xdr:from>
    <xdr:to>
      <xdr:col>1</xdr:col>
      <xdr:colOff>168870</xdr:colOff>
      <xdr:row>0</xdr:row>
      <xdr:rowOff>432513</xdr:rowOff>
    </xdr:to>
    <xdr:pic>
      <xdr:nvPicPr>
        <xdr:cNvPr id="16" name="Immagine 15">
          <a:hlinkClick xmlns:r="http://schemas.openxmlformats.org/officeDocument/2006/relationships" r:id="rId22"/>
          <a:extLst>
            <a:ext uri="{FF2B5EF4-FFF2-40B4-BE49-F238E27FC236}">
              <a16:creationId xmlns:a16="http://schemas.microsoft.com/office/drawing/2014/main" id="{07E28669-C1CA-48ED-823B-C81C704F95D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1</xdr:col>
      <xdr:colOff>1033693</xdr:colOff>
      <xdr:row>0</xdr:row>
      <xdr:rowOff>60462</xdr:rowOff>
    </xdr:from>
    <xdr:to>
      <xdr:col>1</xdr:col>
      <xdr:colOff>1993908</xdr:colOff>
      <xdr:row>0</xdr:row>
      <xdr:rowOff>432513</xdr:rowOff>
    </xdr:to>
    <xdr:pic>
      <xdr:nvPicPr>
        <xdr:cNvPr id="17" name="Immagine 16">
          <a:hlinkClick xmlns:r="http://schemas.openxmlformats.org/officeDocument/2006/relationships" r:id="rId24"/>
          <a:extLst>
            <a:ext uri="{FF2B5EF4-FFF2-40B4-BE49-F238E27FC236}">
              <a16:creationId xmlns:a16="http://schemas.microsoft.com/office/drawing/2014/main" id="{E2EB9300-829A-4AE3-A9DB-9FC6F075CA4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14</xdr:col>
      <xdr:colOff>531513</xdr:colOff>
      <xdr:row>0</xdr:row>
      <xdr:rowOff>60463</xdr:rowOff>
    </xdr:from>
    <xdr:to>
      <xdr:col>16</xdr:col>
      <xdr:colOff>269413</xdr:colOff>
      <xdr:row>0</xdr:row>
      <xdr:rowOff>432515</xdr:rowOff>
    </xdr:to>
    <xdr:pic>
      <xdr:nvPicPr>
        <xdr:cNvPr id="18" name="Immagine 17">
          <a:hlinkClick xmlns:r="http://schemas.openxmlformats.org/officeDocument/2006/relationships" r:id="rId26"/>
          <a:extLst>
            <a:ext uri="{FF2B5EF4-FFF2-40B4-BE49-F238E27FC236}">
              <a16:creationId xmlns:a16="http://schemas.microsoft.com/office/drawing/2014/main" id="{0BB146C0-2DC6-4BFD-B262-DF21FA13D88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5</xdr:col>
      <xdr:colOff>68895</xdr:colOff>
      <xdr:row>0</xdr:row>
      <xdr:rowOff>60462</xdr:rowOff>
    </xdr:from>
    <xdr:to>
      <xdr:col>5</xdr:col>
      <xdr:colOff>1029110</xdr:colOff>
      <xdr:row>0</xdr:row>
      <xdr:rowOff>432513</xdr:rowOff>
    </xdr:to>
    <xdr:pic>
      <xdr:nvPicPr>
        <xdr:cNvPr id="19" name="Immagine 18">
          <a:hlinkClick xmlns:r="http://schemas.openxmlformats.org/officeDocument/2006/relationships" r:id="rId28"/>
          <a:extLst>
            <a:ext uri="{FF2B5EF4-FFF2-40B4-BE49-F238E27FC236}">
              <a16:creationId xmlns:a16="http://schemas.microsoft.com/office/drawing/2014/main" id="{0505FA2C-C4CD-486B-A28E-DFD526269FB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10</xdr:col>
      <xdr:colOff>232850</xdr:colOff>
      <xdr:row>0</xdr:row>
      <xdr:rowOff>60463</xdr:rowOff>
    </xdr:from>
    <xdr:to>
      <xdr:col>11</xdr:col>
      <xdr:colOff>584401</xdr:colOff>
      <xdr:row>0</xdr:row>
      <xdr:rowOff>432515</xdr:rowOff>
    </xdr:to>
    <xdr:pic>
      <xdr:nvPicPr>
        <xdr:cNvPr id="20" name="Immagine 19">
          <a:hlinkClick xmlns:r="http://schemas.openxmlformats.org/officeDocument/2006/relationships" r:id="rId30"/>
          <a:extLst>
            <a:ext uri="{FF2B5EF4-FFF2-40B4-BE49-F238E27FC236}">
              <a16:creationId xmlns:a16="http://schemas.microsoft.com/office/drawing/2014/main" id="{01423D0B-CE2C-432E-8E5A-F9885FD8B22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20</xdr:col>
      <xdr:colOff>518925</xdr:colOff>
      <xdr:row>0</xdr:row>
      <xdr:rowOff>60463</xdr:rowOff>
    </xdr:from>
    <xdr:to>
      <xdr:col>22</xdr:col>
      <xdr:colOff>250903</xdr:colOff>
      <xdr:row>0</xdr:row>
      <xdr:rowOff>432515</xdr:rowOff>
    </xdr:to>
    <xdr:pic>
      <xdr:nvPicPr>
        <xdr:cNvPr id="21" name="Immagine 20">
          <a:hlinkClick xmlns:r="http://schemas.openxmlformats.org/officeDocument/2006/relationships" r:id="rId32"/>
          <a:extLst>
            <a:ext uri="{FF2B5EF4-FFF2-40B4-BE49-F238E27FC236}">
              <a16:creationId xmlns:a16="http://schemas.microsoft.com/office/drawing/2014/main" id="{07413CB4-CA02-4DD6-9851-3CA2ADB6771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19</xdr:col>
      <xdr:colOff>218816</xdr:colOff>
      <xdr:row>0</xdr:row>
      <xdr:rowOff>60462</xdr:rowOff>
    </xdr:from>
    <xdr:to>
      <xdr:col>20</xdr:col>
      <xdr:colOff>561975</xdr:colOff>
      <xdr:row>0</xdr:row>
      <xdr:rowOff>432513</xdr:rowOff>
    </xdr:to>
    <xdr:pic>
      <xdr:nvPicPr>
        <xdr:cNvPr id="22" name="Immagine 21">
          <a:hlinkClick xmlns:r="http://schemas.openxmlformats.org/officeDocument/2006/relationships" r:id="rId34"/>
          <a:extLst>
            <a:ext uri="{FF2B5EF4-FFF2-40B4-BE49-F238E27FC236}">
              <a16:creationId xmlns:a16="http://schemas.microsoft.com/office/drawing/2014/main" id="{8B209C4C-4380-44C8-8288-C7EE636AD4D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11</xdr:col>
      <xdr:colOff>540885</xdr:colOff>
      <xdr:row>0</xdr:row>
      <xdr:rowOff>60463</xdr:rowOff>
    </xdr:from>
    <xdr:to>
      <xdr:col>13</xdr:col>
      <xdr:colOff>276292</xdr:colOff>
      <xdr:row>0</xdr:row>
      <xdr:rowOff>432515</xdr:rowOff>
    </xdr:to>
    <xdr:pic>
      <xdr:nvPicPr>
        <xdr:cNvPr id="23" name="Immagine 22">
          <a:hlinkClick xmlns:r="http://schemas.openxmlformats.org/officeDocument/2006/relationships" r:id="rId36"/>
          <a:extLst>
            <a:ext uri="{FF2B5EF4-FFF2-40B4-BE49-F238E27FC236}">
              <a16:creationId xmlns:a16="http://schemas.microsoft.com/office/drawing/2014/main" id="{92DE70AC-5BF1-46BA-8471-0F4884DF1EA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16</xdr:col>
      <xdr:colOff>225046</xdr:colOff>
      <xdr:row>0</xdr:row>
      <xdr:rowOff>60367</xdr:rowOff>
    </xdr:from>
    <xdr:to>
      <xdr:col>17</xdr:col>
      <xdr:colOff>569516</xdr:colOff>
      <xdr:row>0</xdr:row>
      <xdr:rowOff>432210</xdr:rowOff>
    </xdr:to>
    <xdr:pic>
      <xdr:nvPicPr>
        <xdr:cNvPr id="24" name="Immagine 23">
          <a:hlinkClick xmlns:r="http://schemas.openxmlformats.org/officeDocument/2006/relationships" r:id="rId38"/>
          <a:extLst>
            <a:ext uri="{FF2B5EF4-FFF2-40B4-BE49-F238E27FC236}">
              <a16:creationId xmlns:a16="http://schemas.microsoft.com/office/drawing/2014/main" id="{8E2ADEAE-26FD-4EF6-9944-E0C3B6A130C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17</xdr:col>
      <xdr:colOff>524510</xdr:colOff>
      <xdr:row>0</xdr:row>
      <xdr:rowOff>57150</xdr:rowOff>
    </xdr:from>
    <xdr:to>
      <xdr:col>19</xdr:col>
      <xdr:colOff>263049</xdr:colOff>
      <xdr:row>0</xdr:row>
      <xdr:rowOff>429087</xdr:rowOff>
    </xdr:to>
    <xdr:pic>
      <xdr:nvPicPr>
        <xdr:cNvPr id="25" name="Immagine 24">
          <a:hlinkClick xmlns:r="http://schemas.openxmlformats.org/officeDocument/2006/relationships" r:id="rId40"/>
          <a:extLst>
            <a:ext uri="{FF2B5EF4-FFF2-40B4-BE49-F238E27FC236}">
              <a16:creationId xmlns:a16="http://schemas.microsoft.com/office/drawing/2014/main" id="{33B959EC-674D-4BE1-ABE0-6488741F36A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wsDr>
</file>

<file path=xl/drawings/drawing14.xml><?xml version="1.0" encoding="utf-8"?>
<c:userShapes xmlns:c="http://schemas.openxmlformats.org/drawingml/2006/chart">
  <cdr:relSizeAnchor xmlns:cdr="http://schemas.openxmlformats.org/drawingml/2006/chartDrawing">
    <cdr:from>
      <cdr:x>0.76617</cdr:x>
      <cdr:y>0.94116</cdr:y>
    </cdr:from>
    <cdr:to>
      <cdr:x>1</cdr:x>
      <cdr:y>1</cdr:y>
    </cdr:to>
    <cdr:sp macro="" textlink="">
      <cdr:nvSpPr>
        <cdr:cNvPr id="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2"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4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5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5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6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4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5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8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0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19"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4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5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58"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8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9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2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3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3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338"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3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4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4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5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6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7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7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37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3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8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8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9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0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0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1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41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4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2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2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3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4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4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5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45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4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5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6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6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8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49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4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0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0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1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53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5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3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4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4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574"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5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7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8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8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13"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2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3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4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4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5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5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6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7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8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8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9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724"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7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3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5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6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763"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7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7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0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802"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8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1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3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3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841"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8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4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5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5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6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7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880"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8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8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0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919"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9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4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5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958"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9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8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99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9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2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3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03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0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4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5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6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6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07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0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7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8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0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0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14"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1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4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4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53"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5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8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8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92"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9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1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2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231"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2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3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4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142876</xdr:colOff>
      <xdr:row>1</xdr:row>
      <xdr:rowOff>47625</xdr:rowOff>
    </xdr:from>
    <xdr:to>
      <xdr:col>1</xdr:col>
      <xdr:colOff>676275</xdr:colOff>
      <xdr:row>2</xdr:row>
      <xdr:rowOff>0</xdr:rowOff>
    </xdr:to>
    <xdr:grpSp>
      <xdr:nvGrpSpPr>
        <xdr:cNvPr id="17" name="Gruppo 16">
          <a:extLst>
            <a:ext uri="{FF2B5EF4-FFF2-40B4-BE49-F238E27FC236}">
              <a16:creationId xmlns:a16="http://schemas.microsoft.com/office/drawing/2014/main" id="{C9DA68D1-1A51-48B8-8DEF-F010857C1DD0}"/>
            </a:ext>
          </a:extLst>
        </xdr:cNvPr>
        <xdr:cNvGrpSpPr/>
      </xdr:nvGrpSpPr>
      <xdr:grpSpPr>
        <a:xfrm>
          <a:off x="142876" y="535781"/>
          <a:ext cx="890587" cy="833438"/>
          <a:chOff x="9382971" y="594192"/>
          <a:chExt cx="1184382" cy="1199966"/>
        </a:xfrm>
      </xdr:grpSpPr>
      <xdr:pic>
        <xdr:nvPicPr>
          <xdr:cNvPr id="18" name="Immagine 17">
            <a:extLst>
              <a:ext uri="{FF2B5EF4-FFF2-40B4-BE49-F238E27FC236}">
                <a16:creationId xmlns:a16="http://schemas.microsoft.com/office/drawing/2014/main" id="{E19B8DAC-663F-482B-848F-67E9EBD060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19" name="Elemento grafico 18" descr="Lucchetto chiuso">
            <a:extLst>
              <a:ext uri="{FF2B5EF4-FFF2-40B4-BE49-F238E27FC236}">
                <a16:creationId xmlns:a16="http://schemas.microsoft.com/office/drawing/2014/main" id="{30C3AC0A-ABFA-4F88-9F84-5D633F1838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3</xdr:col>
      <xdr:colOff>2777100</xdr:colOff>
      <xdr:row>0</xdr:row>
      <xdr:rowOff>60463</xdr:rowOff>
    </xdr:from>
    <xdr:to>
      <xdr:col>3</xdr:col>
      <xdr:colOff>3735134</xdr:colOff>
      <xdr:row>0</xdr:row>
      <xdr:rowOff>432515</xdr:rowOff>
    </xdr:to>
    <xdr:pic>
      <xdr:nvPicPr>
        <xdr:cNvPr id="9" name="Immagine 8">
          <a:hlinkClick xmlns:r="http://schemas.openxmlformats.org/officeDocument/2006/relationships" r:id="rId4"/>
          <a:extLst>
            <a:ext uri="{FF2B5EF4-FFF2-40B4-BE49-F238E27FC236}">
              <a16:creationId xmlns:a16="http://schemas.microsoft.com/office/drawing/2014/main" id="{A3FB63A1-F61C-4122-9A5A-FF8E645DEF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3</xdr:col>
      <xdr:colOff>1867386</xdr:colOff>
      <xdr:row>0</xdr:row>
      <xdr:rowOff>60462</xdr:rowOff>
    </xdr:from>
    <xdr:to>
      <xdr:col>3</xdr:col>
      <xdr:colOff>2821991</xdr:colOff>
      <xdr:row>0</xdr:row>
      <xdr:rowOff>432513</xdr:rowOff>
    </xdr:to>
    <xdr:pic>
      <xdr:nvPicPr>
        <xdr:cNvPr id="10" name="Immagine 9">
          <a:hlinkClick xmlns:r="http://schemas.openxmlformats.org/officeDocument/2006/relationships" r:id="rId6"/>
          <a:extLst>
            <a:ext uri="{FF2B5EF4-FFF2-40B4-BE49-F238E27FC236}">
              <a16:creationId xmlns:a16="http://schemas.microsoft.com/office/drawing/2014/main" id="{B320FED0-C213-4889-9431-3EAE2CE8B2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3</xdr:col>
      <xdr:colOff>947298</xdr:colOff>
      <xdr:row>0</xdr:row>
      <xdr:rowOff>60463</xdr:rowOff>
    </xdr:from>
    <xdr:to>
      <xdr:col>3</xdr:col>
      <xdr:colOff>1910476</xdr:colOff>
      <xdr:row>0</xdr:row>
      <xdr:rowOff>432515</xdr:rowOff>
    </xdr:to>
    <xdr:pic>
      <xdr:nvPicPr>
        <xdr:cNvPr id="11" name="Immagine 10">
          <a:hlinkClick xmlns:r="http://schemas.openxmlformats.org/officeDocument/2006/relationships" r:id="rId8"/>
          <a:extLst>
            <a:ext uri="{FF2B5EF4-FFF2-40B4-BE49-F238E27FC236}">
              <a16:creationId xmlns:a16="http://schemas.microsoft.com/office/drawing/2014/main" id="{6FDAB0E3-71B9-4F3F-8B6A-CF43CDB1F7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1</xdr:col>
      <xdr:colOff>1524153</xdr:colOff>
      <xdr:row>0</xdr:row>
      <xdr:rowOff>60463</xdr:rowOff>
    </xdr:from>
    <xdr:to>
      <xdr:col>1</xdr:col>
      <xdr:colOff>2478760</xdr:colOff>
      <xdr:row>0</xdr:row>
      <xdr:rowOff>432515</xdr:rowOff>
    </xdr:to>
    <xdr:pic>
      <xdr:nvPicPr>
        <xdr:cNvPr id="12" name="Immagine 11">
          <a:hlinkClick xmlns:r="http://schemas.openxmlformats.org/officeDocument/2006/relationships" r:id="rId10"/>
          <a:extLst>
            <a:ext uri="{FF2B5EF4-FFF2-40B4-BE49-F238E27FC236}">
              <a16:creationId xmlns:a16="http://schemas.microsoft.com/office/drawing/2014/main" id="{FA0E653B-85DC-4DE2-B481-C574AF7C34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2</xdr:col>
      <xdr:colOff>569071</xdr:colOff>
      <xdr:row>0</xdr:row>
      <xdr:rowOff>60463</xdr:rowOff>
    </xdr:from>
    <xdr:to>
      <xdr:col>3</xdr:col>
      <xdr:colOff>75720</xdr:colOff>
      <xdr:row>0</xdr:row>
      <xdr:rowOff>432515</xdr:rowOff>
    </xdr:to>
    <xdr:pic>
      <xdr:nvPicPr>
        <xdr:cNvPr id="13" name="Immagine 12">
          <a:hlinkClick xmlns:r="http://schemas.openxmlformats.org/officeDocument/2006/relationships" r:id="rId12"/>
          <a:extLst>
            <a:ext uri="{FF2B5EF4-FFF2-40B4-BE49-F238E27FC236}">
              <a16:creationId xmlns:a16="http://schemas.microsoft.com/office/drawing/2014/main" id="{A24F899D-E469-455C-BFAC-2B89B4271E6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3</xdr:col>
      <xdr:colOff>3690963</xdr:colOff>
      <xdr:row>0</xdr:row>
      <xdr:rowOff>60463</xdr:rowOff>
    </xdr:from>
    <xdr:to>
      <xdr:col>3</xdr:col>
      <xdr:colOff>4648997</xdr:colOff>
      <xdr:row>0</xdr:row>
      <xdr:rowOff>432515</xdr:rowOff>
    </xdr:to>
    <xdr:pic>
      <xdr:nvPicPr>
        <xdr:cNvPr id="14" name="Immagine 13">
          <a:hlinkClick xmlns:r="http://schemas.openxmlformats.org/officeDocument/2006/relationships" r:id="rId14"/>
          <a:extLst>
            <a:ext uri="{FF2B5EF4-FFF2-40B4-BE49-F238E27FC236}">
              <a16:creationId xmlns:a16="http://schemas.microsoft.com/office/drawing/2014/main" id="{D9901287-66E9-47BB-B8EF-707E7DFDFEF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5</xdr:col>
      <xdr:colOff>59950</xdr:colOff>
      <xdr:row>0</xdr:row>
      <xdr:rowOff>60462</xdr:rowOff>
    </xdr:from>
    <xdr:to>
      <xdr:col>5</xdr:col>
      <xdr:colOff>1014555</xdr:colOff>
      <xdr:row>0</xdr:row>
      <xdr:rowOff>432513</xdr:rowOff>
    </xdr:to>
    <xdr:pic>
      <xdr:nvPicPr>
        <xdr:cNvPr id="15" name="Immagine 14">
          <a:hlinkClick xmlns:r="http://schemas.openxmlformats.org/officeDocument/2006/relationships" r:id="rId16"/>
          <a:extLst>
            <a:ext uri="{FF2B5EF4-FFF2-40B4-BE49-F238E27FC236}">
              <a16:creationId xmlns:a16="http://schemas.microsoft.com/office/drawing/2014/main" id="{2768BCEF-7BC5-4B73-AC23-DD01C8A830F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1</xdr:col>
      <xdr:colOff>659332</xdr:colOff>
      <xdr:row>0</xdr:row>
      <xdr:rowOff>431849</xdr:rowOff>
    </xdr:to>
    <xdr:pic>
      <xdr:nvPicPr>
        <xdr:cNvPr id="16" name="Immagine 15">
          <a:hlinkClick xmlns:r="http://schemas.openxmlformats.org/officeDocument/2006/relationships" r:id="rId18"/>
          <a:extLst>
            <a:ext uri="{FF2B5EF4-FFF2-40B4-BE49-F238E27FC236}">
              <a16:creationId xmlns:a16="http://schemas.microsoft.com/office/drawing/2014/main" id="{AEA92EF1-D4FE-4623-A3C3-94E13731D4C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614440</xdr:colOff>
      <xdr:row>0</xdr:row>
      <xdr:rowOff>60462</xdr:rowOff>
    </xdr:from>
    <xdr:to>
      <xdr:col>1</xdr:col>
      <xdr:colOff>1569045</xdr:colOff>
      <xdr:row>0</xdr:row>
      <xdr:rowOff>432513</xdr:rowOff>
    </xdr:to>
    <xdr:pic>
      <xdr:nvPicPr>
        <xdr:cNvPr id="20" name="Immagine 19">
          <a:hlinkClick xmlns:r="http://schemas.openxmlformats.org/officeDocument/2006/relationships" r:id="rId20"/>
          <a:extLst>
            <a:ext uri="{FF2B5EF4-FFF2-40B4-BE49-F238E27FC236}">
              <a16:creationId xmlns:a16="http://schemas.microsoft.com/office/drawing/2014/main" id="{9C2479EC-BC52-4F4B-9CE9-76FD8F3FD9B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1</xdr:col>
      <xdr:colOff>2433868</xdr:colOff>
      <xdr:row>0</xdr:row>
      <xdr:rowOff>60462</xdr:rowOff>
    </xdr:from>
    <xdr:to>
      <xdr:col>2</xdr:col>
      <xdr:colOff>612783</xdr:colOff>
      <xdr:row>0</xdr:row>
      <xdr:rowOff>432513</xdr:rowOff>
    </xdr:to>
    <xdr:pic>
      <xdr:nvPicPr>
        <xdr:cNvPr id="21" name="Immagine 20">
          <a:hlinkClick xmlns:r="http://schemas.openxmlformats.org/officeDocument/2006/relationships" r:id="rId22"/>
          <a:extLst>
            <a:ext uri="{FF2B5EF4-FFF2-40B4-BE49-F238E27FC236}">
              <a16:creationId xmlns:a16="http://schemas.microsoft.com/office/drawing/2014/main" id="{6DAF31DE-AB05-4A5A-85FA-E3511D84E87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5</xdr:col>
      <xdr:colOff>969663</xdr:colOff>
      <xdr:row>0</xdr:row>
      <xdr:rowOff>60644</xdr:rowOff>
    </xdr:from>
    <xdr:to>
      <xdr:col>6</xdr:col>
      <xdr:colOff>250363</xdr:colOff>
      <xdr:row>0</xdr:row>
      <xdr:rowOff>432333</xdr:rowOff>
    </xdr:to>
    <xdr:pic>
      <xdr:nvPicPr>
        <xdr:cNvPr id="22" name="Immagine 21">
          <a:hlinkClick xmlns:r="http://schemas.openxmlformats.org/officeDocument/2006/relationships" r:id="rId24"/>
          <a:extLst>
            <a:ext uri="{FF2B5EF4-FFF2-40B4-BE49-F238E27FC236}">
              <a16:creationId xmlns:a16="http://schemas.microsoft.com/office/drawing/2014/main" id="{62013A4C-CCC0-4444-BCCA-032D7CE4C45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a:xfrm>
          <a:off x="11923413" y="60644"/>
          <a:ext cx="957100" cy="371689"/>
        </a:xfrm>
        <a:prstGeom prst="rect">
          <a:avLst/>
        </a:prstGeom>
      </xdr:spPr>
    </xdr:pic>
    <xdr:clientData/>
  </xdr:twoCellAnchor>
  <xdr:twoCellAnchor editAs="oneCell">
    <xdr:from>
      <xdr:col>3</xdr:col>
      <xdr:colOff>30795</xdr:colOff>
      <xdr:row>0</xdr:row>
      <xdr:rowOff>60462</xdr:rowOff>
    </xdr:from>
    <xdr:to>
      <xdr:col>3</xdr:col>
      <xdr:colOff>991010</xdr:colOff>
      <xdr:row>0</xdr:row>
      <xdr:rowOff>432513</xdr:rowOff>
    </xdr:to>
    <xdr:pic>
      <xdr:nvPicPr>
        <xdr:cNvPr id="23" name="Immagine 22">
          <a:hlinkClick xmlns:r="http://schemas.openxmlformats.org/officeDocument/2006/relationships" r:id="rId26"/>
          <a:extLst>
            <a:ext uri="{FF2B5EF4-FFF2-40B4-BE49-F238E27FC236}">
              <a16:creationId xmlns:a16="http://schemas.microsoft.com/office/drawing/2014/main" id="{34BE1621-EC1D-43F6-8293-D3E679CE668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3</xdr:col>
      <xdr:colOff>4604825</xdr:colOff>
      <xdr:row>0</xdr:row>
      <xdr:rowOff>60463</xdr:rowOff>
    </xdr:from>
    <xdr:to>
      <xdr:col>4</xdr:col>
      <xdr:colOff>155776</xdr:colOff>
      <xdr:row>0</xdr:row>
      <xdr:rowOff>432515</xdr:rowOff>
    </xdr:to>
    <xdr:pic>
      <xdr:nvPicPr>
        <xdr:cNvPr id="24" name="Immagine 23">
          <a:hlinkClick xmlns:r="http://schemas.openxmlformats.org/officeDocument/2006/relationships" r:id="rId28"/>
          <a:extLst>
            <a:ext uri="{FF2B5EF4-FFF2-40B4-BE49-F238E27FC236}">
              <a16:creationId xmlns:a16="http://schemas.microsoft.com/office/drawing/2014/main" id="{1E671B46-457D-44F1-93BD-631DDDB031B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14</xdr:col>
      <xdr:colOff>1952625</xdr:colOff>
      <xdr:row>0</xdr:row>
      <xdr:rowOff>60463</xdr:rowOff>
    </xdr:from>
    <xdr:to>
      <xdr:col>14</xdr:col>
      <xdr:colOff>2903803</xdr:colOff>
      <xdr:row>0</xdr:row>
      <xdr:rowOff>432515</xdr:rowOff>
    </xdr:to>
    <xdr:pic>
      <xdr:nvPicPr>
        <xdr:cNvPr id="25" name="Immagine 24">
          <a:hlinkClick xmlns:r="http://schemas.openxmlformats.org/officeDocument/2006/relationships" r:id="rId30"/>
          <a:extLst>
            <a:ext uri="{FF2B5EF4-FFF2-40B4-BE49-F238E27FC236}">
              <a16:creationId xmlns:a16="http://schemas.microsoft.com/office/drawing/2014/main" id="{722AF459-ECC9-447D-9A5A-3E103C80CFD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573375" y="60463"/>
          <a:ext cx="951178" cy="372052"/>
        </a:xfrm>
        <a:prstGeom prst="rect">
          <a:avLst/>
        </a:prstGeom>
      </xdr:spPr>
    </xdr:pic>
    <xdr:clientData/>
  </xdr:twoCellAnchor>
  <xdr:twoCellAnchor editAs="oneCell">
    <xdr:from>
      <xdr:col>14</xdr:col>
      <xdr:colOff>1038225</xdr:colOff>
      <xdr:row>0</xdr:row>
      <xdr:rowOff>60462</xdr:rowOff>
    </xdr:from>
    <xdr:to>
      <xdr:col>14</xdr:col>
      <xdr:colOff>1990984</xdr:colOff>
      <xdr:row>0</xdr:row>
      <xdr:rowOff>432513</xdr:rowOff>
    </xdr:to>
    <xdr:pic>
      <xdr:nvPicPr>
        <xdr:cNvPr id="26" name="Immagine 25">
          <a:hlinkClick xmlns:r="http://schemas.openxmlformats.org/officeDocument/2006/relationships" r:id="rId32"/>
          <a:extLst>
            <a:ext uri="{FF2B5EF4-FFF2-40B4-BE49-F238E27FC236}">
              <a16:creationId xmlns:a16="http://schemas.microsoft.com/office/drawing/2014/main" id="{99DE0294-5506-41DE-BA02-E9389357E48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658975" y="60462"/>
          <a:ext cx="952759" cy="372051"/>
        </a:xfrm>
        <a:prstGeom prst="rect">
          <a:avLst/>
        </a:prstGeom>
      </xdr:spPr>
    </xdr:pic>
    <xdr:clientData/>
  </xdr:twoCellAnchor>
  <xdr:twoCellAnchor editAs="oneCell">
    <xdr:from>
      <xdr:col>4</xdr:col>
      <xdr:colOff>112260</xdr:colOff>
      <xdr:row>0</xdr:row>
      <xdr:rowOff>60463</xdr:rowOff>
    </xdr:from>
    <xdr:to>
      <xdr:col>5</xdr:col>
      <xdr:colOff>104842</xdr:colOff>
      <xdr:row>0</xdr:row>
      <xdr:rowOff>432515</xdr:rowOff>
    </xdr:to>
    <xdr:pic>
      <xdr:nvPicPr>
        <xdr:cNvPr id="27" name="Immagine 26">
          <a:hlinkClick xmlns:r="http://schemas.openxmlformats.org/officeDocument/2006/relationships" r:id="rId34"/>
          <a:extLst>
            <a:ext uri="{FF2B5EF4-FFF2-40B4-BE49-F238E27FC236}">
              <a16:creationId xmlns:a16="http://schemas.microsoft.com/office/drawing/2014/main" id="{ED2E01F4-1FDB-4396-9216-1FC88100326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6</xdr:col>
      <xdr:colOff>205996</xdr:colOff>
      <xdr:row>0</xdr:row>
      <xdr:rowOff>60367</xdr:rowOff>
    </xdr:from>
    <xdr:to>
      <xdr:col>14</xdr:col>
      <xdr:colOff>169466</xdr:colOff>
      <xdr:row>0</xdr:row>
      <xdr:rowOff>432210</xdr:rowOff>
    </xdr:to>
    <xdr:pic>
      <xdr:nvPicPr>
        <xdr:cNvPr id="28" name="Immagine 27">
          <a:hlinkClick xmlns:r="http://schemas.openxmlformats.org/officeDocument/2006/relationships" r:id="rId36"/>
          <a:extLst>
            <a:ext uri="{FF2B5EF4-FFF2-40B4-BE49-F238E27FC236}">
              <a16:creationId xmlns:a16="http://schemas.microsoft.com/office/drawing/2014/main" id="{E28C24C7-0DFA-4C94-8CAC-8788B0B4278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14</xdr:col>
      <xdr:colOff>123825</xdr:colOff>
      <xdr:row>0</xdr:row>
      <xdr:rowOff>57150</xdr:rowOff>
    </xdr:from>
    <xdr:to>
      <xdr:col>14</xdr:col>
      <xdr:colOff>1081564</xdr:colOff>
      <xdr:row>0</xdr:row>
      <xdr:rowOff>429087</xdr:rowOff>
    </xdr:to>
    <xdr:pic>
      <xdr:nvPicPr>
        <xdr:cNvPr id="29" name="Immagine 28">
          <a:hlinkClick xmlns:r="http://schemas.openxmlformats.org/officeDocument/2006/relationships" r:id="rId38"/>
          <a:extLst>
            <a:ext uri="{FF2B5EF4-FFF2-40B4-BE49-F238E27FC236}">
              <a16:creationId xmlns:a16="http://schemas.microsoft.com/office/drawing/2014/main" id="{902E3117-D853-4FC1-A6C2-7FE2EF97C2C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3744575" y="57150"/>
          <a:ext cx="957739" cy="3719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77905</xdr:colOff>
      <xdr:row>13</xdr:row>
      <xdr:rowOff>118595</xdr:rowOff>
    </xdr:from>
    <xdr:to>
      <xdr:col>4</xdr:col>
      <xdr:colOff>760296</xdr:colOff>
      <xdr:row>14</xdr:row>
      <xdr:rowOff>145236</xdr:rowOff>
    </xdr:to>
    <xdr:pic>
      <xdr:nvPicPr>
        <xdr:cNvPr id="2" name="Immagin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rot="18754475">
          <a:off x="6806371" y="5385349"/>
          <a:ext cx="895405" cy="682391"/>
        </a:xfrm>
        <a:prstGeom prst="rect">
          <a:avLst/>
        </a:prstGeom>
      </xdr:spPr>
    </xdr:pic>
    <xdr:clientData/>
  </xdr:twoCellAnchor>
  <xdr:twoCellAnchor>
    <xdr:from>
      <xdr:col>4</xdr:col>
      <xdr:colOff>9524</xdr:colOff>
      <xdr:row>4</xdr:row>
      <xdr:rowOff>9525</xdr:rowOff>
    </xdr:from>
    <xdr:to>
      <xdr:col>6</xdr:col>
      <xdr:colOff>3057525</xdr:colOff>
      <xdr:row>7</xdr:row>
      <xdr:rowOff>1562100</xdr:rowOff>
    </xdr:to>
    <xdr:graphicFrame macro="">
      <xdr:nvGraphicFramePr>
        <xdr:cNvPr id="5" name="Gra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1</xdr:row>
      <xdr:rowOff>47625</xdr:rowOff>
    </xdr:from>
    <xdr:to>
      <xdr:col>1</xdr:col>
      <xdr:colOff>676275</xdr:colOff>
      <xdr:row>2</xdr:row>
      <xdr:rowOff>0</xdr:rowOff>
    </xdr:to>
    <xdr:grpSp>
      <xdr:nvGrpSpPr>
        <xdr:cNvPr id="14" name="Gruppo 13">
          <a:extLst>
            <a:ext uri="{FF2B5EF4-FFF2-40B4-BE49-F238E27FC236}">
              <a16:creationId xmlns:a16="http://schemas.microsoft.com/office/drawing/2014/main" id="{735A49A9-C469-456B-8DC6-CE734187369D}"/>
            </a:ext>
          </a:extLst>
        </xdr:cNvPr>
        <xdr:cNvGrpSpPr/>
      </xdr:nvGrpSpPr>
      <xdr:grpSpPr>
        <a:xfrm>
          <a:off x="85725" y="531682"/>
          <a:ext cx="871616" cy="826802"/>
          <a:chOff x="9382971" y="594192"/>
          <a:chExt cx="1184382" cy="1199966"/>
        </a:xfrm>
      </xdr:grpSpPr>
      <xdr:pic>
        <xdr:nvPicPr>
          <xdr:cNvPr id="15" name="Immagine 14">
            <a:extLst>
              <a:ext uri="{FF2B5EF4-FFF2-40B4-BE49-F238E27FC236}">
                <a16:creationId xmlns:a16="http://schemas.microsoft.com/office/drawing/2014/main" id="{E413752B-7E0B-4D5C-8BE5-F996CE6B8E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16" name="Elemento grafico 15" descr="Lucchetto chiuso">
            <a:extLst>
              <a:ext uri="{FF2B5EF4-FFF2-40B4-BE49-F238E27FC236}">
                <a16:creationId xmlns:a16="http://schemas.microsoft.com/office/drawing/2014/main" id="{F5612BD1-7B3E-4FF7-B676-D463188D01B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3</xdr:col>
      <xdr:colOff>517160</xdr:colOff>
      <xdr:row>0</xdr:row>
      <xdr:rowOff>57229</xdr:rowOff>
    </xdr:from>
    <xdr:to>
      <xdr:col>4</xdr:col>
      <xdr:colOff>504722</xdr:colOff>
      <xdr:row>0</xdr:row>
      <xdr:rowOff>429281</xdr:rowOff>
    </xdr:to>
    <xdr:pic>
      <xdr:nvPicPr>
        <xdr:cNvPr id="7" name="Immagine 6">
          <a:hlinkClick xmlns:r="http://schemas.openxmlformats.org/officeDocument/2006/relationships" r:id="rId6"/>
          <a:extLst>
            <a:ext uri="{FF2B5EF4-FFF2-40B4-BE49-F238E27FC236}">
              <a16:creationId xmlns:a16="http://schemas.microsoft.com/office/drawing/2014/main" id="{6F7626C6-E1AD-4C75-8161-05634E4C11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55391" y="57229"/>
          <a:ext cx="958034" cy="372052"/>
        </a:xfrm>
        <a:prstGeom prst="rect">
          <a:avLst/>
        </a:prstGeom>
      </xdr:spPr>
    </xdr:pic>
    <xdr:clientData/>
  </xdr:twoCellAnchor>
  <xdr:twoCellAnchor editAs="oneCell">
    <xdr:from>
      <xdr:col>2</xdr:col>
      <xdr:colOff>577918</xdr:colOff>
      <xdr:row>0</xdr:row>
      <xdr:rowOff>57228</xdr:rowOff>
    </xdr:from>
    <xdr:to>
      <xdr:col>3</xdr:col>
      <xdr:colOff>562051</xdr:colOff>
      <xdr:row>0</xdr:row>
      <xdr:rowOff>429279</xdr:rowOff>
    </xdr:to>
    <xdr:pic>
      <xdr:nvPicPr>
        <xdr:cNvPr id="8" name="Immagine 7">
          <a:hlinkClick xmlns:r="http://schemas.openxmlformats.org/officeDocument/2006/relationships" r:id="rId8"/>
          <a:extLst>
            <a:ext uri="{FF2B5EF4-FFF2-40B4-BE49-F238E27FC236}">
              <a16:creationId xmlns:a16="http://schemas.microsoft.com/office/drawing/2014/main" id="{66CF19A0-CCC2-44FB-9048-F211F4307F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45677" y="57228"/>
          <a:ext cx="954605" cy="372051"/>
        </a:xfrm>
        <a:prstGeom prst="rect">
          <a:avLst/>
        </a:prstGeom>
      </xdr:spPr>
    </xdr:pic>
    <xdr:clientData/>
  </xdr:twoCellAnchor>
  <xdr:twoCellAnchor editAs="oneCell">
    <xdr:from>
      <xdr:col>1</xdr:col>
      <xdr:colOff>5247028</xdr:colOff>
      <xdr:row>0</xdr:row>
      <xdr:rowOff>57229</xdr:rowOff>
    </xdr:from>
    <xdr:to>
      <xdr:col>2</xdr:col>
      <xdr:colOff>621008</xdr:colOff>
      <xdr:row>0</xdr:row>
      <xdr:rowOff>429281</xdr:rowOff>
    </xdr:to>
    <xdr:pic>
      <xdr:nvPicPr>
        <xdr:cNvPr id="9" name="Immagine 8">
          <a:hlinkClick xmlns:r="http://schemas.openxmlformats.org/officeDocument/2006/relationships" r:id="rId10"/>
          <a:extLst>
            <a:ext uri="{FF2B5EF4-FFF2-40B4-BE49-F238E27FC236}">
              <a16:creationId xmlns:a16="http://schemas.microsoft.com/office/drawing/2014/main" id="{F0AF55A9-8CD7-4849-85C6-4C7B7AEF7E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25589" y="57229"/>
          <a:ext cx="963178" cy="372052"/>
        </a:xfrm>
        <a:prstGeom prst="rect">
          <a:avLst/>
        </a:prstGeom>
      </xdr:spPr>
    </xdr:pic>
    <xdr:clientData/>
  </xdr:twoCellAnchor>
  <xdr:twoCellAnchor editAs="oneCell">
    <xdr:from>
      <xdr:col>1</xdr:col>
      <xdr:colOff>1594783</xdr:colOff>
      <xdr:row>0</xdr:row>
      <xdr:rowOff>57229</xdr:rowOff>
    </xdr:from>
    <xdr:to>
      <xdr:col>1</xdr:col>
      <xdr:colOff>2549390</xdr:colOff>
      <xdr:row>0</xdr:row>
      <xdr:rowOff>429281</xdr:rowOff>
    </xdr:to>
    <xdr:pic>
      <xdr:nvPicPr>
        <xdr:cNvPr id="10" name="Immagine 9">
          <a:hlinkClick xmlns:r="http://schemas.openxmlformats.org/officeDocument/2006/relationships" r:id="rId12"/>
          <a:extLst>
            <a:ext uri="{FF2B5EF4-FFF2-40B4-BE49-F238E27FC236}">
              <a16:creationId xmlns:a16="http://schemas.microsoft.com/office/drawing/2014/main" id="{0D53EDB6-670F-4A08-BFAB-E37E489BF2C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73344" y="57229"/>
          <a:ext cx="954607" cy="372052"/>
        </a:xfrm>
        <a:prstGeom prst="rect">
          <a:avLst/>
        </a:prstGeom>
      </xdr:spPr>
    </xdr:pic>
    <xdr:clientData/>
  </xdr:twoCellAnchor>
  <xdr:twoCellAnchor editAs="oneCell">
    <xdr:from>
      <xdr:col>1</xdr:col>
      <xdr:colOff>3421001</xdr:colOff>
      <xdr:row>0</xdr:row>
      <xdr:rowOff>57229</xdr:rowOff>
    </xdr:from>
    <xdr:to>
      <xdr:col>1</xdr:col>
      <xdr:colOff>4375450</xdr:colOff>
      <xdr:row>0</xdr:row>
      <xdr:rowOff>429281</xdr:rowOff>
    </xdr:to>
    <xdr:pic>
      <xdr:nvPicPr>
        <xdr:cNvPr id="11" name="Immagine 10">
          <a:hlinkClick xmlns:r="http://schemas.openxmlformats.org/officeDocument/2006/relationships" r:id="rId14"/>
          <a:extLst>
            <a:ext uri="{FF2B5EF4-FFF2-40B4-BE49-F238E27FC236}">
              <a16:creationId xmlns:a16="http://schemas.microsoft.com/office/drawing/2014/main" id="{31CD8ADB-3946-4F43-8DD7-446CADB77FC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99562" y="57229"/>
          <a:ext cx="954449" cy="372052"/>
        </a:xfrm>
        <a:prstGeom prst="rect">
          <a:avLst/>
        </a:prstGeom>
      </xdr:spPr>
    </xdr:pic>
    <xdr:clientData/>
  </xdr:twoCellAnchor>
  <xdr:twoCellAnchor editAs="oneCell">
    <xdr:from>
      <xdr:col>4</xdr:col>
      <xdr:colOff>460551</xdr:colOff>
      <xdr:row>0</xdr:row>
      <xdr:rowOff>57229</xdr:rowOff>
    </xdr:from>
    <xdr:to>
      <xdr:col>4</xdr:col>
      <xdr:colOff>1418585</xdr:colOff>
      <xdr:row>0</xdr:row>
      <xdr:rowOff>429281</xdr:rowOff>
    </xdr:to>
    <xdr:pic>
      <xdr:nvPicPr>
        <xdr:cNvPr id="12" name="Immagine 11">
          <a:hlinkClick xmlns:r="http://schemas.openxmlformats.org/officeDocument/2006/relationships" r:id="rId16"/>
          <a:extLst>
            <a:ext uri="{FF2B5EF4-FFF2-40B4-BE49-F238E27FC236}">
              <a16:creationId xmlns:a16="http://schemas.microsoft.com/office/drawing/2014/main" id="{29877159-C136-464B-BAEE-91FB13DCD9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269254" y="57229"/>
          <a:ext cx="958034" cy="372052"/>
        </a:xfrm>
        <a:prstGeom prst="rect">
          <a:avLst/>
        </a:prstGeom>
      </xdr:spPr>
    </xdr:pic>
    <xdr:clientData/>
  </xdr:twoCellAnchor>
  <xdr:twoCellAnchor editAs="oneCell">
    <xdr:from>
      <xdr:col>4</xdr:col>
      <xdr:colOff>3201763</xdr:colOff>
      <xdr:row>0</xdr:row>
      <xdr:rowOff>57228</xdr:rowOff>
    </xdr:from>
    <xdr:to>
      <xdr:col>5</xdr:col>
      <xdr:colOff>687830</xdr:colOff>
      <xdr:row>0</xdr:row>
      <xdr:rowOff>429279</xdr:rowOff>
    </xdr:to>
    <xdr:pic>
      <xdr:nvPicPr>
        <xdr:cNvPr id="13" name="Immagine 12">
          <a:hlinkClick xmlns:r="http://schemas.openxmlformats.org/officeDocument/2006/relationships" r:id="rId18"/>
          <a:extLst>
            <a:ext uri="{FF2B5EF4-FFF2-40B4-BE49-F238E27FC236}">
              <a16:creationId xmlns:a16="http://schemas.microsoft.com/office/drawing/2014/main" id="{D562965F-DD76-40A0-8DDB-5329D4AE57D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010466" y="57228"/>
          <a:ext cx="954605" cy="372051"/>
        </a:xfrm>
        <a:prstGeom prst="rect">
          <a:avLst/>
        </a:prstGeom>
      </xdr:spPr>
    </xdr:pic>
    <xdr:clientData/>
  </xdr:twoCellAnchor>
  <xdr:twoCellAnchor editAs="oneCell">
    <xdr:from>
      <xdr:col>0</xdr:col>
      <xdr:colOff>53916</xdr:colOff>
      <xdr:row>0</xdr:row>
      <xdr:rowOff>57895</xdr:rowOff>
    </xdr:from>
    <xdr:to>
      <xdr:col>1</xdr:col>
      <xdr:colOff>729962</xdr:colOff>
      <xdr:row>0</xdr:row>
      <xdr:rowOff>428615</xdr:rowOff>
    </xdr:to>
    <xdr:pic>
      <xdr:nvPicPr>
        <xdr:cNvPr id="17" name="Immagine 16">
          <a:hlinkClick xmlns:r="http://schemas.openxmlformats.org/officeDocument/2006/relationships" r:id="rId20"/>
          <a:extLst>
            <a:ext uri="{FF2B5EF4-FFF2-40B4-BE49-F238E27FC236}">
              <a16:creationId xmlns:a16="http://schemas.microsoft.com/office/drawing/2014/main" id="{A3C8E97A-116C-4D59-8806-4392652ABC21}"/>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53916" y="57895"/>
          <a:ext cx="954607" cy="370720"/>
        </a:xfrm>
        <a:prstGeom prst="rect">
          <a:avLst/>
        </a:prstGeom>
      </xdr:spPr>
    </xdr:pic>
    <xdr:clientData/>
  </xdr:twoCellAnchor>
  <xdr:twoCellAnchor editAs="oneCell">
    <xdr:from>
      <xdr:col>1</xdr:col>
      <xdr:colOff>685070</xdr:colOff>
      <xdr:row>0</xdr:row>
      <xdr:rowOff>57228</xdr:rowOff>
    </xdr:from>
    <xdr:to>
      <xdr:col>1</xdr:col>
      <xdr:colOff>1639675</xdr:colOff>
      <xdr:row>0</xdr:row>
      <xdr:rowOff>429279</xdr:rowOff>
    </xdr:to>
    <xdr:pic>
      <xdr:nvPicPr>
        <xdr:cNvPr id="18" name="Immagine 17">
          <a:hlinkClick xmlns:r="http://schemas.openxmlformats.org/officeDocument/2006/relationships" r:id="rId22"/>
          <a:extLst>
            <a:ext uri="{FF2B5EF4-FFF2-40B4-BE49-F238E27FC236}">
              <a16:creationId xmlns:a16="http://schemas.microsoft.com/office/drawing/2014/main" id="{6C675704-6584-4D6A-B6D2-6C0FAB91F9F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63631" y="57228"/>
          <a:ext cx="954605" cy="372051"/>
        </a:xfrm>
        <a:prstGeom prst="rect">
          <a:avLst/>
        </a:prstGeom>
      </xdr:spPr>
    </xdr:pic>
    <xdr:clientData/>
  </xdr:twoCellAnchor>
  <xdr:twoCellAnchor editAs="oneCell">
    <xdr:from>
      <xdr:col>1</xdr:col>
      <xdr:colOff>2504498</xdr:colOff>
      <xdr:row>0</xdr:row>
      <xdr:rowOff>57228</xdr:rowOff>
    </xdr:from>
    <xdr:to>
      <xdr:col>1</xdr:col>
      <xdr:colOff>3464713</xdr:colOff>
      <xdr:row>0</xdr:row>
      <xdr:rowOff>429279</xdr:rowOff>
    </xdr:to>
    <xdr:pic>
      <xdr:nvPicPr>
        <xdr:cNvPr id="19" name="Immagine 18">
          <a:hlinkClick xmlns:r="http://schemas.openxmlformats.org/officeDocument/2006/relationships" r:id="rId24"/>
          <a:extLst>
            <a:ext uri="{FF2B5EF4-FFF2-40B4-BE49-F238E27FC236}">
              <a16:creationId xmlns:a16="http://schemas.microsoft.com/office/drawing/2014/main" id="{08246082-3661-4A04-A72A-AAF08CB7BA2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783059" y="57228"/>
          <a:ext cx="960215" cy="372051"/>
        </a:xfrm>
        <a:prstGeom prst="rect">
          <a:avLst/>
        </a:prstGeom>
      </xdr:spPr>
    </xdr:pic>
    <xdr:clientData/>
  </xdr:twoCellAnchor>
  <xdr:twoCellAnchor editAs="oneCell">
    <xdr:from>
      <xdr:col>5</xdr:col>
      <xdr:colOff>642938</xdr:colOff>
      <xdr:row>0</xdr:row>
      <xdr:rowOff>57229</xdr:rowOff>
    </xdr:from>
    <xdr:to>
      <xdr:col>6</xdr:col>
      <xdr:colOff>827255</xdr:colOff>
      <xdr:row>0</xdr:row>
      <xdr:rowOff>429281</xdr:rowOff>
    </xdr:to>
    <xdr:pic>
      <xdr:nvPicPr>
        <xdr:cNvPr id="20" name="Immagine 19">
          <a:hlinkClick xmlns:r="http://schemas.openxmlformats.org/officeDocument/2006/relationships" r:id="rId26"/>
          <a:extLst>
            <a:ext uri="{FF2B5EF4-FFF2-40B4-BE49-F238E27FC236}">
              <a16:creationId xmlns:a16="http://schemas.microsoft.com/office/drawing/2014/main" id="{51D776E7-4421-491B-8020-6D72C93E31A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920179" y="57229"/>
          <a:ext cx="957100" cy="372052"/>
        </a:xfrm>
        <a:prstGeom prst="rect">
          <a:avLst/>
        </a:prstGeom>
      </xdr:spPr>
    </xdr:pic>
    <xdr:clientData/>
  </xdr:twoCellAnchor>
  <xdr:twoCellAnchor editAs="oneCell">
    <xdr:from>
      <xdr:col>1</xdr:col>
      <xdr:colOff>4330525</xdr:colOff>
      <xdr:row>0</xdr:row>
      <xdr:rowOff>57228</xdr:rowOff>
    </xdr:from>
    <xdr:to>
      <xdr:col>1</xdr:col>
      <xdr:colOff>5290740</xdr:colOff>
      <xdr:row>0</xdr:row>
      <xdr:rowOff>429279</xdr:rowOff>
    </xdr:to>
    <xdr:pic>
      <xdr:nvPicPr>
        <xdr:cNvPr id="21" name="Immagine 20">
          <a:hlinkClick xmlns:r="http://schemas.openxmlformats.org/officeDocument/2006/relationships" r:id="rId28"/>
          <a:extLst>
            <a:ext uri="{FF2B5EF4-FFF2-40B4-BE49-F238E27FC236}">
              <a16:creationId xmlns:a16="http://schemas.microsoft.com/office/drawing/2014/main" id="{CFF4D278-EB5C-48D7-979F-3F50144B7EF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609086" y="57228"/>
          <a:ext cx="960215" cy="372051"/>
        </a:xfrm>
        <a:prstGeom prst="rect">
          <a:avLst/>
        </a:prstGeom>
      </xdr:spPr>
    </xdr:pic>
    <xdr:clientData/>
  </xdr:twoCellAnchor>
  <xdr:twoCellAnchor editAs="oneCell">
    <xdr:from>
      <xdr:col>4</xdr:col>
      <xdr:colOff>1374413</xdr:colOff>
      <xdr:row>0</xdr:row>
      <xdr:rowOff>57229</xdr:rowOff>
    </xdr:from>
    <xdr:to>
      <xdr:col>4</xdr:col>
      <xdr:colOff>2335564</xdr:colOff>
      <xdr:row>0</xdr:row>
      <xdr:rowOff>429281</xdr:rowOff>
    </xdr:to>
    <xdr:pic>
      <xdr:nvPicPr>
        <xdr:cNvPr id="22" name="Immagine 21">
          <a:hlinkClick xmlns:r="http://schemas.openxmlformats.org/officeDocument/2006/relationships" r:id="rId30"/>
          <a:extLst>
            <a:ext uri="{FF2B5EF4-FFF2-40B4-BE49-F238E27FC236}">
              <a16:creationId xmlns:a16="http://schemas.microsoft.com/office/drawing/2014/main" id="{0F236137-5E53-42F4-92BE-37F87A9F7F4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183116" y="57229"/>
          <a:ext cx="961151" cy="372052"/>
        </a:xfrm>
        <a:prstGeom prst="rect">
          <a:avLst/>
        </a:prstGeom>
      </xdr:spPr>
    </xdr:pic>
    <xdr:clientData/>
  </xdr:twoCellAnchor>
  <xdr:twoCellAnchor editAs="oneCell">
    <xdr:from>
      <xdr:col>9</xdr:col>
      <xdr:colOff>445601</xdr:colOff>
      <xdr:row>0</xdr:row>
      <xdr:rowOff>57229</xdr:rowOff>
    </xdr:from>
    <xdr:to>
      <xdr:col>11</xdr:col>
      <xdr:colOff>210647</xdr:colOff>
      <xdr:row>0</xdr:row>
      <xdr:rowOff>429281</xdr:rowOff>
    </xdr:to>
    <xdr:pic>
      <xdr:nvPicPr>
        <xdr:cNvPr id="23" name="Immagine 22">
          <a:hlinkClick xmlns:r="http://schemas.openxmlformats.org/officeDocument/2006/relationships" r:id="rId32"/>
          <a:extLst>
            <a:ext uri="{FF2B5EF4-FFF2-40B4-BE49-F238E27FC236}">
              <a16:creationId xmlns:a16="http://schemas.microsoft.com/office/drawing/2014/main" id="{E33D4E39-04E0-4F4A-8538-26886382019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5561776" y="57229"/>
          <a:ext cx="946146" cy="372052"/>
        </a:xfrm>
        <a:prstGeom prst="rect">
          <a:avLst/>
        </a:prstGeom>
      </xdr:spPr>
    </xdr:pic>
    <xdr:clientData/>
  </xdr:twoCellAnchor>
  <xdr:twoCellAnchor editAs="oneCell">
    <xdr:from>
      <xdr:col>6</xdr:col>
      <xdr:colOff>2605458</xdr:colOff>
      <xdr:row>0</xdr:row>
      <xdr:rowOff>57228</xdr:rowOff>
    </xdr:from>
    <xdr:to>
      <xdr:col>9</xdr:col>
      <xdr:colOff>488651</xdr:colOff>
      <xdr:row>0</xdr:row>
      <xdr:rowOff>429279</xdr:rowOff>
    </xdr:to>
    <xdr:pic>
      <xdr:nvPicPr>
        <xdr:cNvPr id="24" name="Immagine 23">
          <a:hlinkClick xmlns:r="http://schemas.openxmlformats.org/officeDocument/2006/relationships" r:id="rId34"/>
          <a:extLst>
            <a:ext uri="{FF2B5EF4-FFF2-40B4-BE49-F238E27FC236}">
              <a16:creationId xmlns:a16="http://schemas.microsoft.com/office/drawing/2014/main" id="{296D312B-9DF5-49FF-ADC0-4028C2A893E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4655482" y="57228"/>
          <a:ext cx="952759" cy="372051"/>
        </a:xfrm>
        <a:prstGeom prst="rect">
          <a:avLst/>
        </a:prstGeom>
      </xdr:spPr>
    </xdr:pic>
    <xdr:clientData/>
  </xdr:twoCellAnchor>
  <xdr:twoCellAnchor editAs="oneCell">
    <xdr:from>
      <xdr:col>4</xdr:col>
      <xdr:colOff>2292048</xdr:colOff>
      <xdr:row>0</xdr:row>
      <xdr:rowOff>57229</xdr:rowOff>
    </xdr:from>
    <xdr:to>
      <xdr:col>4</xdr:col>
      <xdr:colOff>3246655</xdr:colOff>
      <xdr:row>0</xdr:row>
      <xdr:rowOff>429281</xdr:rowOff>
    </xdr:to>
    <xdr:pic>
      <xdr:nvPicPr>
        <xdr:cNvPr id="25" name="Immagine 24">
          <a:hlinkClick xmlns:r="http://schemas.openxmlformats.org/officeDocument/2006/relationships" r:id="rId36"/>
          <a:extLst>
            <a:ext uri="{FF2B5EF4-FFF2-40B4-BE49-F238E27FC236}">
              <a16:creationId xmlns:a16="http://schemas.microsoft.com/office/drawing/2014/main" id="{6B8CB8A9-4D24-4035-99B4-A995800F093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100751" y="57229"/>
          <a:ext cx="954607" cy="372052"/>
        </a:xfrm>
        <a:prstGeom prst="rect">
          <a:avLst/>
        </a:prstGeom>
      </xdr:spPr>
    </xdr:pic>
    <xdr:clientData/>
  </xdr:twoCellAnchor>
  <xdr:twoCellAnchor editAs="oneCell">
    <xdr:from>
      <xdr:col>6</xdr:col>
      <xdr:colOff>782888</xdr:colOff>
      <xdr:row>0</xdr:row>
      <xdr:rowOff>57798</xdr:rowOff>
    </xdr:from>
    <xdr:to>
      <xdr:col>6</xdr:col>
      <xdr:colOff>1736958</xdr:colOff>
      <xdr:row>0</xdr:row>
      <xdr:rowOff>428310</xdr:rowOff>
    </xdr:to>
    <xdr:pic>
      <xdr:nvPicPr>
        <xdr:cNvPr id="26" name="Immagine 25">
          <a:hlinkClick xmlns:r="http://schemas.openxmlformats.org/officeDocument/2006/relationships" r:id="rId38"/>
          <a:extLst>
            <a:ext uri="{FF2B5EF4-FFF2-40B4-BE49-F238E27FC236}">
              <a16:creationId xmlns:a16="http://schemas.microsoft.com/office/drawing/2014/main" id="{D0E6BF70-F481-4786-8721-91A91C418FC2}"/>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xdr:blipFill>
      <xdr:spPr>
        <a:xfrm>
          <a:off x="12832912" y="57798"/>
          <a:ext cx="954070" cy="370512"/>
        </a:xfrm>
        <a:prstGeom prst="rect">
          <a:avLst/>
        </a:prstGeom>
      </xdr:spPr>
    </xdr:pic>
    <xdr:clientData/>
  </xdr:twoCellAnchor>
  <xdr:twoCellAnchor editAs="oneCell">
    <xdr:from>
      <xdr:col>6</xdr:col>
      <xdr:colOff>1691952</xdr:colOff>
      <xdr:row>0</xdr:row>
      <xdr:rowOff>53916</xdr:rowOff>
    </xdr:from>
    <xdr:to>
      <xdr:col>6</xdr:col>
      <xdr:colOff>2649691</xdr:colOff>
      <xdr:row>0</xdr:row>
      <xdr:rowOff>425853</xdr:rowOff>
    </xdr:to>
    <xdr:pic>
      <xdr:nvPicPr>
        <xdr:cNvPr id="27" name="Immagine 26">
          <a:hlinkClick xmlns:r="http://schemas.openxmlformats.org/officeDocument/2006/relationships" r:id="rId40"/>
          <a:extLst>
            <a:ext uri="{FF2B5EF4-FFF2-40B4-BE49-F238E27FC236}">
              <a16:creationId xmlns:a16="http://schemas.microsoft.com/office/drawing/2014/main" id="{97D3DD97-B93B-46A3-903D-51C744ACDAA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3741976" y="53916"/>
          <a:ext cx="957739" cy="3719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xdr:colOff>
      <xdr:row>1</xdr:row>
      <xdr:rowOff>47626</xdr:rowOff>
    </xdr:from>
    <xdr:to>
      <xdr:col>0</xdr:col>
      <xdr:colOff>981075</xdr:colOff>
      <xdr:row>1</xdr:row>
      <xdr:rowOff>866776</xdr:rowOff>
    </xdr:to>
    <xdr:grpSp>
      <xdr:nvGrpSpPr>
        <xdr:cNvPr id="2" name="Gruppo 1">
          <a:extLst>
            <a:ext uri="{FF2B5EF4-FFF2-40B4-BE49-F238E27FC236}">
              <a16:creationId xmlns:a16="http://schemas.microsoft.com/office/drawing/2014/main" id="{EC13E87B-ACE0-45F0-A66B-A7876F84AEA6}"/>
            </a:ext>
          </a:extLst>
        </xdr:cNvPr>
        <xdr:cNvGrpSpPr/>
      </xdr:nvGrpSpPr>
      <xdr:grpSpPr>
        <a:xfrm>
          <a:off x="142875" y="523876"/>
          <a:ext cx="838200" cy="819150"/>
          <a:chOff x="9382971" y="594192"/>
          <a:chExt cx="1184382" cy="1199966"/>
        </a:xfrm>
      </xdr:grpSpPr>
      <xdr:pic>
        <xdr:nvPicPr>
          <xdr:cNvPr id="3" name="Immagine 2">
            <a:extLst>
              <a:ext uri="{FF2B5EF4-FFF2-40B4-BE49-F238E27FC236}">
                <a16:creationId xmlns:a16="http://schemas.microsoft.com/office/drawing/2014/main" id="{613ECDF8-CBD7-46D5-A9E0-D41F93D6B9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01550CB8-0E0D-4879-876B-7A6DA0DE08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4</xdr:col>
      <xdr:colOff>348225</xdr:colOff>
      <xdr:row>0</xdr:row>
      <xdr:rowOff>60463</xdr:rowOff>
    </xdr:from>
    <xdr:to>
      <xdr:col>5</xdr:col>
      <xdr:colOff>182309</xdr:colOff>
      <xdr:row>0</xdr:row>
      <xdr:rowOff>432515</xdr:rowOff>
    </xdr:to>
    <xdr:pic>
      <xdr:nvPicPr>
        <xdr:cNvPr id="5" name="Immagine 4">
          <a:hlinkClick xmlns:r="http://schemas.openxmlformats.org/officeDocument/2006/relationships" r:id="rId4"/>
          <a:extLst>
            <a:ext uri="{FF2B5EF4-FFF2-40B4-BE49-F238E27FC236}">
              <a16:creationId xmlns:a16="http://schemas.microsoft.com/office/drawing/2014/main" id="{0D48A959-CDA1-4E33-9966-918C7C605FC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3</xdr:col>
      <xdr:colOff>857736</xdr:colOff>
      <xdr:row>0</xdr:row>
      <xdr:rowOff>60462</xdr:rowOff>
    </xdr:from>
    <xdr:to>
      <xdr:col>4</xdr:col>
      <xdr:colOff>393116</xdr:colOff>
      <xdr:row>0</xdr:row>
      <xdr:rowOff>432513</xdr:rowOff>
    </xdr:to>
    <xdr:pic>
      <xdr:nvPicPr>
        <xdr:cNvPr id="6" name="Immagine 5">
          <a:hlinkClick xmlns:r="http://schemas.openxmlformats.org/officeDocument/2006/relationships" r:id="rId6"/>
          <a:extLst>
            <a:ext uri="{FF2B5EF4-FFF2-40B4-BE49-F238E27FC236}">
              <a16:creationId xmlns:a16="http://schemas.microsoft.com/office/drawing/2014/main" id="{04EB8791-72CC-4E48-9DB8-BF9A08BC39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2</xdr:col>
      <xdr:colOff>1928373</xdr:colOff>
      <xdr:row>0</xdr:row>
      <xdr:rowOff>60463</xdr:rowOff>
    </xdr:from>
    <xdr:to>
      <xdr:col>3</xdr:col>
      <xdr:colOff>900826</xdr:colOff>
      <xdr:row>0</xdr:row>
      <xdr:rowOff>432515</xdr:rowOff>
    </xdr:to>
    <xdr:pic>
      <xdr:nvPicPr>
        <xdr:cNvPr id="7" name="Immagine 6">
          <a:hlinkClick xmlns:r="http://schemas.openxmlformats.org/officeDocument/2006/relationships" r:id="rId8"/>
          <a:extLst>
            <a:ext uri="{FF2B5EF4-FFF2-40B4-BE49-F238E27FC236}">
              <a16:creationId xmlns:a16="http://schemas.microsoft.com/office/drawing/2014/main" id="{82D86E54-2E18-4260-9668-6B3F0EB0CF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0</xdr:col>
      <xdr:colOff>1876578</xdr:colOff>
      <xdr:row>0</xdr:row>
      <xdr:rowOff>60463</xdr:rowOff>
    </xdr:from>
    <xdr:to>
      <xdr:col>0</xdr:col>
      <xdr:colOff>2831185</xdr:colOff>
      <xdr:row>0</xdr:row>
      <xdr:rowOff>432515</xdr:rowOff>
    </xdr:to>
    <xdr:pic>
      <xdr:nvPicPr>
        <xdr:cNvPr id="8" name="Immagine 7">
          <a:hlinkClick xmlns:r="http://schemas.openxmlformats.org/officeDocument/2006/relationships" r:id="rId10"/>
          <a:extLst>
            <a:ext uri="{FF2B5EF4-FFF2-40B4-BE49-F238E27FC236}">
              <a16:creationId xmlns:a16="http://schemas.microsoft.com/office/drawing/2014/main" id="{D598B3F8-7D3A-4A73-A017-7E37575FDF3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2</xdr:col>
      <xdr:colOff>102346</xdr:colOff>
      <xdr:row>0</xdr:row>
      <xdr:rowOff>60463</xdr:rowOff>
    </xdr:from>
    <xdr:to>
      <xdr:col>2</xdr:col>
      <xdr:colOff>1056795</xdr:colOff>
      <xdr:row>0</xdr:row>
      <xdr:rowOff>432515</xdr:rowOff>
    </xdr:to>
    <xdr:pic>
      <xdr:nvPicPr>
        <xdr:cNvPr id="9" name="Immagine 8">
          <a:hlinkClick xmlns:r="http://schemas.openxmlformats.org/officeDocument/2006/relationships" r:id="rId12"/>
          <a:extLst>
            <a:ext uri="{FF2B5EF4-FFF2-40B4-BE49-F238E27FC236}">
              <a16:creationId xmlns:a16="http://schemas.microsoft.com/office/drawing/2014/main" id="{A8DF97B9-9B7F-427B-9548-DA3ADAD0DD6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5</xdr:col>
      <xdr:colOff>138138</xdr:colOff>
      <xdr:row>0</xdr:row>
      <xdr:rowOff>60463</xdr:rowOff>
    </xdr:from>
    <xdr:to>
      <xdr:col>6</xdr:col>
      <xdr:colOff>486572</xdr:colOff>
      <xdr:row>0</xdr:row>
      <xdr:rowOff>432515</xdr:rowOff>
    </xdr:to>
    <xdr:pic>
      <xdr:nvPicPr>
        <xdr:cNvPr id="10" name="Immagine 9">
          <a:hlinkClick xmlns:r="http://schemas.openxmlformats.org/officeDocument/2006/relationships" r:id="rId14"/>
          <a:extLst>
            <a:ext uri="{FF2B5EF4-FFF2-40B4-BE49-F238E27FC236}">
              <a16:creationId xmlns:a16="http://schemas.microsoft.com/office/drawing/2014/main" id="{FA1B0C81-F25B-415A-84B5-390A4E1C1C9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7</xdr:col>
      <xdr:colOff>593350</xdr:colOff>
      <xdr:row>0</xdr:row>
      <xdr:rowOff>60462</xdr:rowOff>
    </xdr:from>
    <xdr:to>
      <xdr:col>7</xdr:col>
      <xdr:colOff>1547955</xdr:colOff>
      <xdr:row>0</xdr:row>
      <xdr:rowOff>432513</xdr:rowOff>
    </xdr:to>
    <xdr:pic>
      <xdr:nvPicPr>
        <xdr:cNvPr id="11" name="Immagine 10">
          <a:hlinkClick xmlns:r="http://schemas.openxmlformats.org/officeDocument/2006/relationships" r:id="rId16"/>
          <a:extLst>
            <a:ext uri="{FF2B5EF4-FFF2-40B4-BE49-F238E27FC236}">
              <a16:creationId xmlns:a16="http://schemas.microsoft.com/office/drawing/2014/main" id="{18683211-9533-454E-842B-69340C50F22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023225" y="60462"/>
          <a:ext cx="954605" cy="372051"/>
        </a:xfrm>
        <a:prstGeom prst="rect">
          <a:avLst/>
        </a:prstGeom>
      </xdr:spPr>
    </xdr:pic>
    <xdr:clientData/>
  </xdr:twoCellAnchor>
  <xdr:twoCellAnchor editAs="oneCell">
    <xdr:from>
      <xdr:col>0</xdr:col>
      <xdr:colOff>57150</xdr:colOff>
      <xdr:row>0</xdr:row>
      <xdr:rowOff>61129</xdr:rowOff>
    </xdr:from>
    <xdr:to>
      <xdr:col>0</xdr:col>
      <xdr:colOff>1011757</xdr:colOff>
      <xdr:row>0</xdr:row>
      <xdr:rowOff>431849</xdr:rowOff>
    </xdr:to>
    <xdr:pic>
      <xdr:nvPicPr>
        <xdr:cNvPr id="12" name="Immagine 11">
          <a:hlinkClick xmlns:r="http://schemas.openxmlformats.org/officeDocument/2006/relationships" r:id="rId18"/>
          <a:extLst>
            <a:ext uri="{FF2B5EF4-FFF2-40B4-BE49-F238E27FC236}">
              <a16:creationId xmlns:a16="http://schemas.microsoft.com/office/drawing/2014/main" id="{BA55E60B-35EF-45CB-A8D1-3EB7E7026BF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0</xdr:col>
      <xdr:colOff>966865</xdr:colOff>
      <xdr:row>0</xdr:row>
      <xdr:rowOff>60462</xdr:rowOff>
    </xdr:from>
    <xdr:to>
      <xdr:col>0</xdr:col>
      <xdr:colOff>1921470</xdr:colOff>
      <xdr:row>0</xdr:row>
      <xdr:rowOff>432513</xdr:rowOff>
    </xdr:to>
    <xdr:pic>
      <xdr:nvPicPr>
        <xdr:cNvPr id="13" name="Immagine 12">
          <a:hlinkClick xmlns:r="http://schemas.openxmlformats.org/officeDocument/2006/relationships" r:id="rId20"/>
          <a:extLst>
            <a:ext uri="{FF2B5EF4-FFF2-40B4-BE49-F238E27FC236}">
              <a16:creationId xmlns:a16="http://schemas.microsoft.com/office/drawing/2014/main" id="{E9E32356-DFCA-47F1-9D8A-4DB40E2FE2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0</xdr:col>
      <xdr:colOff>2786293</xdr:colOff>
      <xdr:row>0</xdr:row>
      <xdr:rowOff>60462</xdr:rowOff>
    </xdr:from>
    <xdr:to>
      <xdr:col>2</xdr:col>
      <xdr:colOff>146058</xdr:colOff>
      <xdr:row>0</xdr:row>
      <xdr:rowOff>432513</xdr:rowOff>
    </xdr:to>
    <xdr:pic>
      <xdr:nvPicPr>
        <xdr:cNvPr id="14" name="Immagine 13">
          <a:hlinkClick xmlns:r="http://schemas.openxmlformats.org/officeDocument/2006/relationships" r:id="rId22"/>
          <a:extLst>
            <a:ext uri="{FF2B5EF4-FFF2-40B4-BE49-F238E27FC236}">
              <a16:creationId xmlns:a16="http://schemas.microsoft.com/office/drawing/2014/main" id="{C8DE1DAA-CBE2-411E-B18F-62D08EC825E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7</xdr:col>
      <xdr:colOff>1503063</xdr:colOff>
      <xdr:row>0</xdr:row>
      <xdr:rowOff>60463</xdr:rowOff>
    </xdr:from>
    <xdr:to>
      <xdr:col>7</xdr:col>
      <xdr:colOff>2460163</xdr:colOff>
      <xdr:row>0</xdr:row>
      <xdr:rowOff>432515</xdr:rowOff>
    </xdr:to>
    <xdr:pic>
      <xdr:nvPicPr>
        <xdr:cNvPr id="15" name="Immagine 14">
          <a:hlinkClick xmlns:r="http://schemas.openxmlformats.org/officeDocument/2006/relationships" r:id="rId24"/>
          <a:extLst>
            <a:ext uri="{FF2B5EF4-FFF2-40B4-BE49-F238E27FC236}">
              <a16:creationId xmlns:a16="http://schemas.microsoft.com/office/drawing/2014/main" id="{0D73E0AA-FFC5-4261-B35C-B89E4B9899D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932938" y="60463"/>
          <a:ext cx="957100" cy="372052"/>
        </a:xfrm>
        <a:prstGeom prst="rect">
          <a:avLst/>
        </a:prstGeom>
      </xdr:spPr>
    </xdr:pic>
    <xdr:clientData/>
  </xdr:twoCellAnchor>
  <xdr:twoCellAnchor editAs="oneCell">
    <xdr:from>
      <xdr:col>2</xdr:col>
      <xdr:colOff>1011870</xdr:colOff>
      <xdr:row>0</xdr:row>
      <xdr:rowOff>60462</xdr:rowOff>
    </xdr:from>
    <xdr:to>
      <xdr:col>2</xdr:col>
      <xdr:colOff>1972085</xdr:colOff>
      <xdr:row>0</xdr:row>
      <xdr:rowOff>432513</xdr:rowOff>
    </xdr:to>
    <xdr:pic>
      <xdr:nvPicPr>
        <xdr:cNvPr id="16" name="Immagine 15">
          <a:hlinkClick xmlns:r="http://schemas.openxmlformats.org/officeDocument/2006/relationships" r:id="rId26"/>
          <a:extLst>
            <a:ext uri="{FF2B5EF4-FFF2-40B4-BE49-F238E27FC236}">
              <a16:creationId xmlns:a16="http://schemas.microsoft.com/office/drawing/2014/main" id="{A394D6B8-193E-4DEC-A9B0-0F1052EBA79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6</xdr:col>
      <xdr:colOff>442400</xdr:colOff>
      <xdr:row>0</xdr:row>
      <xdr:rowOff>60463</xdr:rowOff>
    </xdr:from>
    <xdr:to>
      <xdr:col>6</xdr:col>
      <xdr:colOff>1403551</xdr:colOff>
      <xdr:row>0</xdr:row>
      <xdr:rowOff>432515</xdr:rowOff>
    </xdr:to>
    <xdr:pic>
      <xdr:nvPicPr>
        <xdr:cNvPr id="17" name="Immagine 16">
          <a:hlinkClick xmlns:r="http://schemas.openxmlformats.org/officeDocument/2006/relationships" r:id="rId28"/>
          <a:extLst>
            <a:ext uri="{FF2B5EF4-FFF2-40B4-BE49-F238E27FC236}">
              <a16:creationId xmlns:a16="http://schemas.microsoft.com/office/drawing/2014/main" id="{B7DDD4B3-D6EE-4626-9857-0F425541949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8</xdr:col>
      <xdr:colOff>585600</xdr:colOff>
      <xdr:row>0</xdr:row>
      <xdr:rowOff>60463</xdr:rowOff>
    </xdr:from>
    <xdr:to>
      <xdr:col>9</xdr:col>
      <xdr:colOff>412828</xdr:colOff>
      <xdr:row>0</xdr:row>
      <xdr:rowOff>432515</xdr:rowOff>
    </xdr:to>
    <xdr:pic>
      <xdr:nvPicPr>
        <xdr:cNvPr id="18" name="Immagine 17">
          <a:hlinkClick xmlns:r="http://schemas.openxmlformats.org/officeDocument/2006/relationships" r:id="rId30"/>
          <a:extLst>
            <a:ext uri="{FF2B5EF4-FFF2-40B4-BE49-F238E27FC236}">
              <a16:creationId xmlns:a16="http://schemas.microsoft.com/office/drawing/2014/main" id="{9541CA19-AC9F-41AF-BBC1-E8E61761FAD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577950" y="60463"/>
          <a:ext cx="951178" cy="372052"/>
        </a:xfrm>
        <a:prstGeom prst="rect">
          <a:avLst/>
        </a:prstGeom>
      </xdr:spPr>
    </xdr:pic>
    <xdr:clientData/>
  </xdr:twoCellAnchor>
  <xdr:twoCellAnchor editAs="oneCell">
    <xdr:from>
      <xdr:col>7</xdr:col>
      <xdr:colOff>4238366</xdr:colOff>
      <xdr:row>0</xdr:row>
      <xdr:rowOff>60462</xdr:rowOff>
    </xdr:from>
    <xdr:to>
      <xdr:col>8</xdr:col>
      <xdr:colOff>628650</xdr:colOff>
      <xdr:row>0</xdr:row>
      <xdr:rowOff>432513</xdr:rowOff>
    </xdr:to>
    <xdr:pic>
      <xdr:nvPicPr>
        <xdr:cNvPr id="19" name="Immagine 18">
          <a:hlinkClick xmlns:r="http://schemas.openxmlformats.org/officeDocument/2006/relationships" r:id="rId32"/>
          <a:extLst>
            <a:ext uri="{FF2B5EF4-FFF2-40B4-BE49-F238E27FC236}">
              <a16:creationId xmlns:a16="http://schemas.microsoft.com/office/drawing/2014/main" id="{A1686C92-19AF-488C-B387-F0145E06FC0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668241" y="60462"/>
          <a:ext cx="952759" cy="372051"/>
        </a:xfrm>
        <a:prstGeom prst="rect">
          <a:avLst/>
        </a:prstGeom>
      </xdr:spPr>
    </xdr:pic>
    <xdr:clientData/>
  </xdr:twoCellAnchor>
  <xdr:twoCellAnchor editAs="oneCell">
    <xdr:from>
      <xdr:col>6</xdr:col>
      <xdr:colOff>1350510</xdr:colOff>
      <xdr:row>0</xdr:row>
      <xdr:rowOff>60463</xdr:rowOff>
    </xdr:from>
    <xdr:to>
      <xdr:col>7</xdr:col>
      <xdr:colOff>638242</xdr:colOff>
      <xdr:row>0</xdr:row>
      <xdr:rowOff>432515</xdr:rowOff>
    </xdr:to>
    <xdr:pic>
      <xdr:nvPicPr>
        <xdr:cNvPr id="20" name="Immagine 19">
          <a:hlinkClick xmlns:r="http://schemas.openxmlformats.org/officeDocument/2006/relationships" r:id="rId34"/>
          <a:extLst>
            <a:ext uri="{FF2B5EF4-FFF2-40B4-BE49-F238E27FC236}">
              <a16:creationId xmlns:a16="http://schemas.microsoft.com/office/drawing/2014/main" id="{B13D5F25-6A13-4F8B-B696-88D4A406A31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094460" y="60463"/>
          <a:ext cx="954607" cy="372052"/>
        </a:xfrm>
        <a:prstGeom prst="rect">
          <a:avLst/>
        </a:prstGeom>
      </xdr:spPr>
    </xdr:pic>
    <xdr:clientData/>
  </xdr:twoCellAnchor>
  <xdr:twoCellAnchor editAs="oneCell">
    <xdr:from>
      <xdr:col>7</xdr:col>
      <xdr:colOff>2415796</xdr:colOff>
      <xdr:row>0</xdr:row>
      <xdr:rowOff>60367</xdr:rowOff>
    </xdr:from>
    <xdr:to>
      <xdr:col>7</xdr:col>
      <xdr:colOff>3369866</xdr:colOff>
      <xdr:row>0</xdr:row>
      <xdr:rowOff>432210</xdr:rowOff>
    </xdr:to>
    <xdr:pic>
      <xdr:nvPicPr>
        <xdr:cNvPr id="21" name="Immagine 20">
          <a:hlinkClick xmlns:r="http://schemas.openxmlformats.org/officeDocument/2006/relationships" r:id="rId36"/>
          <a:extLst>
            <a:ext uri="{FF2B5EF4-FFF2-40B4-BE49-F238E27FC236}">
              <a16:creationId xmlns:a16="http://schemas.microsoft.com/office/drawing/2014/main" id="{D32CDD50-9C4E-4A65-9D75-100A568C50C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45671" y="60367"/>
          <a:ext cx="954070" cy="371843"/>
        </a:xfrm>
        <a:prstGeom prst="rect">
          <a:avLst/>
        </a:prstGeom>
      </xdr:spPr>
    </xdr:pic>
    <xdr:clientData/>
  </xdr:twoCellAnchor>
  <xdr:twoCellAnchor editAs="oneCell">
    <xdr:from>
      <xdr:col>7</xdr:col>
      <xdr:colOff>3324860</xdr:colOff>
      <xdr:row>0</xdr:row>
      <xdr:rowOff>57150</xdr:rowOff>
    </xdr:from>
    <xdr:to>
      <xdr:col>7</xdr:col>
      <xdr:colOff>4282598</xdr:colOff>
      <xdr:row>0</xdr:row>
      <xdr:rowOff>429087</xdr:rowOff>
    </xdr:to>
    <xdr:pic>
      <xdr:nvPicPr>
        <xdr:cNvPr id="22" name="Immagine 21">
          <a:hlinkClick xmlns:r="http://schemas.openxmlformats.org/officeDocument/2006/relationships" r:id="rId38"/>
          <a:extLst>
            <a:ext uri="{FF2B5EF4-FFF2-40B4-BE49-F238E27FC236}">
              <a16:creationId xmlns:a16="http://schemas.microsoft.com/office/drawing/2014/main" id="{4FAA850B-0896-43B3-A59E-EB45B4BC6B62}"/>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xdr:blipFill>
      <xdr:spPr>
        <a:xfrm>
          <a:off x="13754735" y="57150"/>
          <a:ext cx="957738" cy="37193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1</xdr:row>
      <xdr:rowOff>47626</xdr:rowOff>
    </xdr:from>
    <xdr:to>
      <xdr:col>0</xdr:col>
      <xdr:colOff>933450</xdr:colOff>
      <xdr:row>1</xdr:row>
      <xdr:rowOff>866775</xdr:rowOff>
    </xdr:to>
    <xdr:grpSp>
      <xdr:nvGrpSpPr>
        <xdr:cNvPr id="2" name="Gruppo 1">
          <a:extLst>
            <a:ext uri="{FF2B5EF4-FFF2-40B4-BE49-F238E27FC236}">
              <a16:creationId xmlns:a16="http://schemas.microsoft.com/office/drawing/2014/main" id="{07B82FDB-D3F1-4580-8BF2-23E0A1BD31D7}"/>
            </a:ext>
          </a:extLst>
        </xdr:cNvPr>
        <xdr:cNvGrpSpPr/>
      </xdr:nvGrpSpPr>
      <xdr:grpSpPr>
        <a:xfrm>
          <a:off x="57150" y="523876"/>
          <a:ext cx="876300" cy="819149"/>
          <a:chOff x="9382971" y="594192"/>
          <a:chExt cx="1184382" cy="1199966"/>
        </a:xfrm>
      </xdr:grpSpPr>
      <xdr:pic>
        <xdr:nvPicPr>
          <xdr:cNvPr id="3" name="Immagine 2">
            <a:extLst>
              <a:ext uri="{FF2B5EF4-FFF2-40B4-BE49-F238E27FC236}">
                <a16:creationId xmlns:a16="http://schemas.microsoft.com/office/drawing/2014/main" id="{E520AE9F-CA2D-42F1-849C-BFA28C6922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9585A34E-6448-42A9-A7D1-4285239F56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xdr:from>
      <xdr:col>0</xdr:col>
      <xdr:colOff>9526</xdr:colOff>
      <xdr:row>16</xdr:row>
      <xdr:rowOff>186171</xdr:rowOff>
    </xdr:from>
    <xdr:to>
      <xdr:col>7</xdr:col>
      <xdr:colOff>48974</xdr:colOff>
      <xdr:row>50</xdr:row>
      <xdr:rowOff>28575</xdr:rowOff>
    </xdr:to>
    <xdr:graphicFrame macro="">
      <xdr:nvGraphicFramePr>
        <xdr:cNvPr id="5" name="Grafico 4">
          <a:extLst>
            <a:ext uri="{FF2B5EF4-FFF2-40B4-BE49-F238E27FC236}">
              <a16:creationId xmlns:a16="http://schemas.microsoft.com/office/drawing/2014/main" id="{C766D984-B8C8-4DBA-B2F4-EB4240728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51955</xdr:colOff>
      <xdr:row>53</xdr:row>
      <xdr:rowOff>90054</xdr:rowOff>
    </xdr:from>
    <xdr:to>
      <xdr:col>29</xdr:col>
      <xdr:colOff>318654</xdr:colOff>
      <xdr:row>80</xdr:row>
      <xdr:rowOff>185304</xdr:rowOff>
    </xdr:to>
    <xdr:graphicFrame macro="">
      <xdr:nvGraphicFramePr>
        <xdr:cNvPr id="6" name="Grafico 5">
          <a:extLst>
            <a:ext uri="{FF2B5EF4-FFF2-40B4-BE49-F238E27FC236}">
              <a16:creationId xmlns:a16="http://schemas.microsoft.com/office/drawing/2014/main" id="{53858176-82A9-4089-BDB0-D407E8EF2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60326</xdr:colOff>
      <xdr:row>4</xdr:row>
      <xdr:rowOff>152400</xdr:rowOff>
    </xdr:from>
    <xdr:to>
      <xdr:col>8</xdr:col>
      <xdr:colOff>403226</xdr:colOff>
      <xdr:row>4</xdr:row>
      <xdr:rowOff>419100</xdr:rowOff>
    </xdr:to>
    <xdr:sp macro="" textlink="">
      <xdr:nvSpPr>
        <xdr:cNvPr id="7" name="Freccia a destra 6">
          <a:extLst>
            <a:ext uri="{FF2B5EF4-FFF2-40B4-BE49-F238E27FC236}">
              <a16:creationId xmlns:a16="http://schemas.microsoft.com/office/drawing/2014/main" id="{46DB631D-4826-431E-AD22-0E8170BCA76A}"/>
            </a:ext>
          </a:extLst>
        </xdr:cNvPr>
        <xdr:cNvSpPr/>
      </xdr:nvSpPr>
      <xdr:spPr>
        <a:xfrm>
          <a:off x="7731126" y="2667000"/>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7</xdr:col>
      <xdr:colOff>75418</xdr:colOff>
      <xdr:row>16</xdr:row>
      <xdr:rowOff>187397</xdr:rowOff>
    </xdr:from>
    <xdr:to>
      <xdr:col>18</xdr:col>
      <xdr:colOff>404128</xdr:colOff>
      <xdr:row>50</xdr:row>
      <xdr:rowOff>28575</xdr:rowOff>
    </xdr:to>
    <xdr:graphicFrame macro="">
      <xdr:nvGraphicFramePr>
        <xdr:cNvPr id="8" name="Grafico 7">
          <a:extLst>
            <a:ext uri="{FF2B5EF4-FFF2-40B4-BE49-F238E27FC236}">
              <a16:creationId xmlns:a16="http://schemas.microsoft.com/office/drawing/2014/main" id="{D4AEEF3B-C4C9-4555-93BD-21F01194F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60326</xdr:colOff>
      <xdr:row>5</xdr:row>
      <xdr:rowOff>152400</xdr:rowOff>
    </xdr:from>
    <xdr:to>
      <xdr:col>8</xdr:col>
      <xdr:colOff>403226</xdr:colOff>
      <xdr:row>5</xdr:row>
      <xdr:rowOff>419100</xdr:rowOff>
    </xdr:to>
    <xdr:sp macro="" textlink="">
      <xdr:nvSpPr>
        <xdr:cNvPr id="9" name="Freccia a destra 8">
          <a:extLst>
            <a:ext uri="{FF2B5EF4-FFF2-40B4-BE49-F238E27FC236}">
              <a16:creationId xmlns:a16="http://schemas.microsoft.com/office/drawing/2014/main" id="{D2FF8326-F506-407E-9B7E-3517346F60F4}"/>
            </a:ext>
          </a:extLst>
        </xdr:cNvPr>
        <xdr:cNvSpPr/>
      </xdr:nvSpPr>
      <xdr:spPr>
        <a:xfrm>
          <a:off x="7731126" y="3200400"/>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8</xdr:col>
      <xdr:colOff>69851</xdr:colOff>
      <xdr:row>6</xdr:row>
      <xdr:rowOff>180975</xdr:rowOff>
    </xdr:from>
    <xdr:to>
      <xdr:col>8</xdr:col>
      <xdr:colOff>412751</xdr:colOff>
      <xdr:row>6</xdr:row>
      <xdr:rowOff>447675</xdr:rowOff>
    </xdr:to>
    <xdr:sp macro="" textlink="">
      <xdr:nvSpPr>
        <xdr:cNvPr id="10" name="Freccia a destra 9">
          <a:extLst>
            <a:ext uri="{FF2B5EF4-FFF2-40B4-BE49-F238E27FC236}">
              <a16:creationId xmlns:a16="http://schemas.microsoft.com/office/drawing/2014/main" id="{135AA993-F835-4372-8131-51A0526DABD9}"/>
            </a:ext>
          </a:extLst>
        </xdr:cNvPr>
        <xdr:cNvSpPr/>
      </xdr:nvSpPr>
      <xdr:spPr>
        <a:xfrm>
          <a:off x="7740651" y="3800475"/>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8</xdr:col>
      <xdr:colOff>60326</xdr:colOff>
      <xdr:row>7</xdr:row>
      <xdr:rowOff>152400</xdr:rowOff>
    </xdr:from>
    <xdr:to>
      <xdr:col>8</xdr:col>
      <xdr:colOff>403226</xdr:colOff>
      <xdr:row>7</xdr:row>
      <xdr:rowOff>419100</xdr:rowOff>
    </xdr:to>
    <xdr:sp macro="" textlink="">
      <xdr:nvSpPr>
        <xdr:cNvPr id="11" name="Freccia a destra 10">
          <a:extLst>
            <a:ext uri="{FF2B5EF4-FFF2-40B4-BE49-F238E27FC236}">
              <a16:creationId xmlns:a16="http://schemas.microsoft.com/office/drawing/2014/main" id="{D89E529D-AC11-4F5C-95C0-9C4DD0A77D73}"/>
            </a:ext>
          </a:extLst>
        </xdr:cNvPr>
        <xdr:cNvSpPr/>
      </xdr:nvSpPr>
      <xdr:spPr>
        <a:xfrm>
          <a:off x="7731126" y="4343400"/>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8</xdr:col>
      <xdr:colOff>60326</xdr:colOff>
      <xdr:row>8</xdr:row>
      <xdr:rowOff>152400</xdr:rowOff>
    </xdr:from>
    <xdr:to>
      <xdr:col>8</xdr:col>
      <xdr:colOff>403226</xdr:colOff>
      <xdr:row>8</xdr:row>
      <xdr:rowOff>419100</xdr:rowOff>
    </xdr:to>
    <xdr:sp macro="" textlink="">
      <xdr:nvSpPr>
        <xdr:cNvPr id="12" name="Freccia a destra 11">
          <a:extLst>
            <a:ext uri="{FF2B5EF4-FFF2-40B4-BE49-F238E27FC236}">
              <a16:creationId xmlns:a16="http://schemas.microsoft.com/office/drawing/2014/main" id="{42EBA4A9-A301-43DA-A39B-C78D0A016BAF}"/>
            </a:ext>
          </a:extLst>
        </xdr:cNvPr>
        <xdr:cNvSpPr/>
      </xdr:nvSpPr>
      <xdr:spPr>
        <a:xfrm>
          <a:off x="7731126" y="4914900"/>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8</xdr:col>
      <xdr:colOff>69851</xdr:colOff>
      <xdr:row>9</xdr:row>
      <xdr:rowOff>142875</xdr:rowOff>
    </xdr:from>
    <xdr:to>
      <xdr:col>8</xdr:col>
      <xdr:colOff>412751</xdr:colOff>
      <xdr:row>9</xdr:row>
      <xdr:rowOff>409575</xdr:rowOff>
    </xdr:to>
    <xdr:sp macro="" textlink="">
      <xdr:nvSpPr>
        <xdr:cNvPr id="13" name="Freccia a destra 12">
          <a:extLst>
            <a:ext uri="{FF2B5EF4-FFF2-40B4-BE49-F238E27FC236}">
              <a16:creationId xmlns:a16="http://schemas.microsoft.com/office/drawing/2014/main" id="{738B9072-4E3B-4921-BF4B-1C39E523398D}"/>
            </a:ext>
          </a:extLst>
        </xdr:cNvPr>
        <xdr:cNvSpPr/>
      </xdr:nvSpPr>
      <xdr:spPr>
        <a:xfrm>
          <a:off x="7740651" y="5438775"/>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8</xdr:col>
      <xdr:colOff>69851</xdr:colOff>
      <xdr:row>10</xdr:row>
      <xdr:rowOff>276225</xdr:rowOff>
    </xdr:from>
    <xdr:to>
      <xdr:col>8</xdr:col>
      <xdr:colOff>412751</xdr:colOff>
      <xdr:row>10</xdr:row>
      <xdr:rowOff>542925</xdr:rowOff>
    </xdr:to>
    <xdr:sp macro="" textlink="">
      <xdr:nvSpPr>
        <xdr:cNvPr id="14" name="Freccia a destra 13">
          <a:extLst>
            <a:ext uri="{FF2B5EF4-FFF2-40B4-BE49-F238E27FC236}">
              <a16:creationId xmlns:a16="http://schemas.microsoft.com/office/drawing/2014/main" id="{C5F7805E-A223-4C9B-97F3-68586C9F7FF4}"/>
            </a:ext>
          </a:extLst>
        </xdr:cNvPr>
        <xdr:cNvSpPr/>
      </xdr:nvSpPr>
      <xdr:spPr>
        <a:xfrm>
          <a:off x="7740651" y="6092825"/>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8</xdr:col>
      <xdr:colOff>60326</xdr:colOff>
      <xdr:row>11</xdr:row>
      <xdr:rowOff>342900</xdr:rowOff>
    </xdr:from>
    <xdr:to>
      <xdr:col>8</xdr:col>
      <xdr:colOff>403226</xdr:colOff>
      <xdr:row>11</xdr:row>
      <xdr:rowOff>609600</xdr:rowOff>
    </xdr:to>
    <xdr:sp macro="" textlink="">
      <xdr:nvSpPr>
        <xdr:cNvPr id="15" name="Freccia a destra 14">
          <a:extLst>
            <a:ext uri="{FF2B5EF4-FFF2-40B4-BE49-F238E27FC236}">
              <a16:creationId xmlns:a16="http://schemas.microsoft.com/office/drawing/2014/main" id="{8B7BD489-DA02-457E-90EE-1B8031E81B89}"/>
            </a:ext>
          </a:extLst>
        </xdr:cNvPr>
        <xdr:cNvSpPr/>
      </xdr:nvSpPr>
      <xdr:spPr>
        <a:xfrm>
          <a:off x="7731126" y="6908800"/>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8</xdr:col>
      <xdr:colOff>60326</xdr:colOff>
      <xdr:row>12</xdr:row>
      <xdr:rowOff>342900</xdr:rowOff>
    </xdr:from>
    <xdr:to>
      <xdr:col>8</xdr:col>
      <xdr:colOff>403226</xdr:colOff>
      <xdr:row>12</xdr:row>
      <xdr:rowOff>609600</xdr:rowOff>
    </xdr:to>
    <xdr:sp macro="" textlink="">
      <xdr:nvSpPr>
        <xdr:cNvPr id="16" name="Freccia a destra 15">
          <a:extLst>
            <a:ext uri="{FF2B5EF4-FFF2-40B4-BE49-F238E27FC236}">
              <a16:creationId xmlns:a16="http://schemas.microsoft.com/office/drawing/2014/main" id="{2A4F8D7B-05C2-4B91-BD8A-B642C367CB3A}"/>
            </a:ext>
          </a:extLst>
        </xdr:cNvPr>
        <xdr:cNvSpPr/>
      </xdr:nvSpPr>
      <xdr:spPr>
        <a:xfrm>
          <a:off x="7731126" y="7848600"/>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8</xdr:col>
      <xdr:colOff>60326</xdr:colOff>
      <xdr:row>13</xdr:row>
      <xdr:rowOff>247650</xdr:rowOff>
    </xdr:from>
    <xdr:to>
      <xdr:col>8</xdr:col>
      <xdr:colOff>403226</xdr:colOff>
      <xdr:row>13</xdr:row>
      <xdr:rowOff>514350</xdr:rowOff>
    </xdr:to>
    <xdr:sp macro="" textlink="">
      <xdr:nvSpPr>
        <xdr:cNvPr id="17" name="Freccia a destra 16">
          <a:extLst>
            <a:ext uri="{FF2B5EF4-FFF2-40B4-BE49-F238E27FC236}">
              <a16:creationId xmlns:a16="http://schemas.microsoft.com/office/drawing/2014/main" id="{19011830-30C6-4A94-B889-648B11E8C72F}"/>
            </a:ext>
          </a:extLst>
        </xdr:cNvPr>
        <xdr:cNvSpPr/>
      </xdr:nvSpPr>
      <xdr:spPr>
        <a:xfrm>
          <a:off x="7731126" y="8680450"/>
          <a:ext cx="342900" cy="266700"/>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7</xdr:col>
      <xdr:colOff>719459</xdr:colOff>
      <xdr:row>0</xdr:row>
      <xdr:rowOff>76585</xdr:rowOff>
    </xdr:from>
    <xdr:to>
      <xdr:col>12</xdr:col>
      <xdr:colOff>219075</xdr:colOff>
      <xdr:row>0</xdr:row>
      <xdr:rowOff>448637</xdr:rowOff>
    </xdr:to>
    <xdr:pic>
      <xdr:nvPicPr>
        <xdr:cNvPr id="18" name="Immagine 17">
          <a:hlinkClick xmlns:r="http://schemas.openxmlformats.org/officeDocument/2006/relationships" r:id="rId7"/>
          <a:extLst>
            <a:ext uri="{FF2B5EF4-FFF2-40B4-BE49-F238E27FC236}">
              <a16:creationId xmlns:a16="http://schemas.microsoft.com/office/drawing/2014/main" id="{D45FD61C-17D4-42F9-83B5-7585E643D7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74747" y="76585"/>
          <a:ext cx="958034" cy="372052"/>
        </a:xfrm>
        <a:prstGeom prst="rect">
          <a:avLst/>
        </a:prstGeom>
      </xdr:spPr>
    </xdr:pic>
    <xdr:clientData/>
  </xdr:twoCellAnchor>
  <xdr:twoCellAnchor editAs="oneCell">
    <xdr:from>
      <xdr:col>6</xdr:col>
      <xdr:colOff>847725</xdr:colOff>
      <xdr:row>0</xdr:row>
      <xdr:rowOff>76584</xdr:rowOff>
    </xdr:from>
    <xdr:to>
      <xdr:col>7</xdr:col>
      <xdr:colOff>764350</xdr:colOff>
      <xdr:row>0</xdr:row>
      <xdr:rowOff>448635</xdr:rowOff>
    </xdr:to>
    <xdr:pic>
      <xdr:nvPicPr>
        <xdr:cNvPr id="19" name="Immagine 18">
          <a:hlinkClick xmlns:r="http://schemas.openxmlformats.org/officeDocument/2006/relationships" r:id="rId9"/>
          <a:extLst>
            <a:ext uri="{FF2B5EF4-FFF2-40B4-BE49-F238E27FC236}">
              <a16:creationId xmlns:a16="http://schemas.microsoft.com/office/drawing/2014/main" id="{04198E37-D670-47CE-8B36-442F771DDE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65033" y="76584"/>
          <a:ext cx="954605" cy="372051"/>
        </a:xfrm>
        <a:prstGeom prst="rect">
          <a:avLst/>
        </a:prstGeom>
      </xdr:spPr>
    </xdr:pic>
    <xdr:clientData/>
  </xdr:twoCellAnchor>
  <xdr:twoCellAnchor editAs="oneCell">
    <xdr:from>
      <xdr:col>5</xdr:col>
      <xdr:colOff>990041</xdr:colOff>
      <xdr:row>0</xdr:row>
      <xdr:rowOff>76585</xdr:rowOff>
    </xdr:from>
    <xdr:to>
      <xdr:col>6</xdr:col>
      <xdr:colOff>890815</xdr:colOff>
      <xdr:row>0</xdr:row>
      <xdr:rowOff>448637</xdr:rowOff>
    </xdr:to>
    <xdr:pic>
      <xdr:nvPicPr>
        <xdr:cNvPr id="20" name="Immagine 19">
          <a:hlinkClick xmlns:r="http://schemas.openxmlformats.org/officeDocument/2006/relationships" r:id="rId11"/>
          <a:extLst>
            <a:ext uri="{FF2B5EF4-FFF2-40B4-BE49-F238E27FC236}">
              <a16:creationId xmlns:a16="http://schemas.microsoft.com/office/drawing/2014/main" id="{4F451CF2-362E-446F-88FD-3971A8D3D3A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44945" y="76585"/>
          <a:ext cx="963178" cy="372052"/>
        </a:xfrm>
        <a:prstGeom prst="rect">
          <a:avLst/>
        </a:prstGeom>
      </xdr:spPr>
    </xdr:pic>
    <xdr:clientData/>
  </xdr:twoCellAnchor>
  <xdr:twoCellAnchor editAs="oneCell">
    <xdr:from>
      <xdr:col>1</xdr:col>
      <xdr:colOff>134238</xdr:colOff>
      <xdr:row>0</xdr:row>
      <xdr:rowOff>76585</xdr:rowOff>
    </xdr:from>
    <xdr:to>
      <xdr:col>1</xdr:col>
      <xdr:colOff>1088845</xdr:colOff>
      <xdr:row>0</xdr:row>
      <xdr:rowOff>448637</xdr:rowOff>
    </xdr:to>
    <xdr:pic>
      <xdr:nvPicPr>
        <xdr:cNvPr id="21" name="Immagine 20">
          <a:hlinkClick xmlns:r="http://schemas.openxmlformats.org/officeDocument/2006/relationships" r:id="rId13"/>
          <a:extLst>
            <a:ext uri="{FF2B5EF4-FFF2-40B4-BE49-F238E27FC236}">
              <a16:creationId xmlns:a16="http://schemas.microsoft.com/office/drawing/2014/main" id="{50FFAB6D-A3B2-46C5-826E-BB23EE6AE4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92700" y="76585"/>
          <a:ext cx="954607" cy="372052"/>
        </a:xfrm>
        <a:prstGeom prst="rect">
          <a:avLst/>
        </a:prstGeom>
      </xdr:spPr>
    </xdr:pic>
    <xdr:clientData/>
  </xdr:twoCellAnchor>
  <xdr:twoCellAnchor editAs="oneCell">
    <xdr:from>
      <xdr:col>1</xdr:col>
      <xdr:colOff>1960456</xdr:colOff>
      <xdr:row>0</xdr:row>
      <xdr:rowOff>76585</xdr:rowOff>
    </xdr:from>
    <xdr:to>
      <xdr:col>5</xdr:col>
      <xdr:colOff>118463</xdr:colOff>
      <xdr:row>0</xdr:row>
      <xdr:rowOff>448637</xdr:rowOff>
    </xdr:to>
    <xdr:pic>
      <xdr:nvPicPr>
        <xdr:cNvPr id="22" name="Immagine 21">
          <a:hlinkClick xmlns:r="http://schemas.openxmlformats.org/officeDocument/2006/relationships" r:id="rId15"/>
          <a:extLst>
            <a:ext uri="{FF2B5EF4-FFF2-40B4-BE49-F238E27FC236}">
              <a16:creationId xmlns:a16="http://schemas.microsoft.com/office/drawing/2014/main" id="{39FC43C3-7767-4B24-85CC-31772E990C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718918" y="76585"/>
          <a:ext cx="954449" cy="372052"/>
        </a:xfrm>
        <a:prstGeom prst="rect">
          <a:avLst/>
        </a:prstGeom>
      </xdr:spPr>
    </xdr:pic>
    <xdr:clientData/>
  </xdr:twoCellAnchor>
  <xdr:twoCellAnchor editAs="oneCell">
    <xdr:from>
      <xdr:col>12</xdr:col>
      <xdr:colOff>175020</xdr:colOff>
      <xdr:row>0</xdr:row>
      <xdr:rowOff>76585</xdr:rowOff>
    </xdr:from>
    <xdr:to>
      <xdr:col>13</xdr:col>
      <xdr:colOff>70650</xdr:colOff>
      <xdr:row>0</xdr:row>
      <xdr:rowOff>448637</xdr:rowOff>
    </xdr:to>
    <xdr:pic>
      <xdr:nvPicPr>
        <xdr:cNvPr id="23" name="Immagine 22">
          <a:hlinkClick xmlns:r="http://schemas.openxmlformats.org/officeDocument/2006/relationships" r:id="rId17"/>
          <a:extLst>
            <a:ext uri="{FF2B5EF4-FFF2-40B4-BE49-F238E27FC236}">
              <a16:creationId xmlns:a16="http://schemas.microsoft.com/office/drawing/2014/main" id="{C9A8E302-810B-411B-AC3F-C5029834AB3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280795" y="76585"/>
          <a:ext cx="962430" cy="372052"/>
        </a:xfrm>
        <a:prstGeom prst="rect">
          <a:avLst/>
        </a:prstGeom>
      </xdr:spPr>
    </xdr:pic>
    <xdr:clientData/>
  </xdr:twoCellAnchor>
  <xdr:twoCellAnchor editAs="oneCell">
    <xdr:from>
      <xdr:col>14</xdr:col>
      <xdr:colOff>801193</xdr:colOff>
      <xdr:row>0</xdr:row>
      <xdr:rowOff>76584</xdr:rowOff>
    </xdr:from>
    <xdr:to>
      <xdr:col>16</xdr:col>
      <xdr:colOff>668971</xdr:colOff>
      <xdr:row>0</xdr:row>
      <xdr:rowOff>448635</xdr:rowOff>
    </xdr:to>
    <xdr:pic>
      <xdr:nvPicPr>
        <xdr:cNvPr id="24" name="Immagine 23">
          <a:hlinkClick xmlns:r="http://schemas.openxmlformats.org/officeDocument/2006/relationships" r:id="rId19"/>
          <a:extLst>
            <a:ext uri="{FF2B5EF4-FFF2-40B4-BE49-F238E27FC236}">
              <a16:creationId xmlns:a16="http://schemas.microsoft.com/office/drawing/2014/main" id="{BF9E57E2-1E81-40A7-97C1-625BA9579EC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011993" y="76584"/>
          <a:ext cx="953628" cy="372051"/>
        </a:xfrm>
        <a:prstGeom prst="rect">
          <a:avLst/>
        </a:prstGeom>
      </xdr:spPr>
    </xdr:pic>
    <xdr:clientData/>
  </xdr:twoCellAnchor>
  <xdr:twoCellAnchor editAs="oneCell">
    <xdr:from>
      <xdr:col>0</xdr:col>
      <xdr:colOff>73272</xdr:colOff>
      <xdr:row>0</xdr:row>
      <xdr:rowOff>77251</xdr:rowOff>
    </xdr:from>
    <xdr:to>
      <xdr:col>0</xdr:col>
      <xdr:colOff>1027879</xdr:colOff>
      <xdr:row>0</xdr:row>
      <xdr:rowOff>447971</xdr:rowOff>
    </xdr:to>
    <xdr:pic>
      <xdr:nvPicPr>
        <xdr:cNvPr id="25" name="Immagine 24">
          <a:hlinkClick xmlns:r="http://schemas.openxmlformats.org/officeDocument/2006/relationships" r:id="rId21"/>
          <a:extLst>
            <a:ext uri="{FF2B5EF4-FFF2-40B4-BE49-F238E27FC236}">
              <a16:creationId xmlns:a16="http://schemas.microsoft.com/office/drawing/2014/main" id="{9E62B548-711D-4B7D-AC65-BB9ECB67954E}"/>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a:xfrm>
          <a:off x="73272" y="77251"/>
          <a:ext cx="954607" cy="370720"/>
        </a:xfrm>
        <a:prstGeom prst="rect">
          <a:avLst/>
        </a:prstGeom>
      </xdr:spPr>
    </xdr:pic>
    <xdr:clientData/>
  </xdr:twoCellAnchor>
  <xdr:twoCellAnchor editAs="oneCell">
    <xdr:from>
      <xdr:col>0</xdr:col>
      <xdr:colOff>982987</xdr:colOff>
      <xdr:row>0</xdr:row>
      <xdr:rowOff>76584</xdr:rowOff>
    </xdr:from>
    <xdr:to>
      <xdr:col>1</xdr:col>
      <xdr:colOff>179130</xdr:colOff>
      <xdr:row>0</xdr:row>
      <xdr:rowOff>448635</xdr:rowOff>
    </xdr:to>
    <xdr:pic>
      <xdr:nvPicPr>
        <xdr:cNvPr id="26" name="Immagine 25">
          <a:hlinkClick xmlns:r="http://schemas.openxmlformats.org/officeDocument/2006/relationships" r:id="rId23"/>
          <a:extLst>
            <a:ext uri="{FF2B5EF4-FFF2-40B4-BE49-F238E27FC236}">
              <a16:creationId xmlns:a16="http://schemas.microsoft.com/office/drawing/2014/main" id="{55834C40-54BE-4934-8A51-A624B091855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82987" y="76584"/>
          <a:ext cx="954605" cy="372051"/>
        </a:xfrm>
        <a:prstGeom prst="rect">
          <a:avLst/>
        </a:prstGeom>
      </xdr:spPr>
    </xdr:pic>
    <xdr:clientData/>
  </xdr:twoCellAnchor>
  <xdr:twoCellAnchor editAs="oneCell">
    <xdr:from>
      <xdr:col>1</xdr:col>
      <xdr:colOff>1043953</xdr:colOff>
      <xdr:row>0</xdr:row>
      <xdr:rowOff>76584</xdr:rowOff>
    </xdr:from>
    <xdr:to>
      <xdr:col>1</xdr:col>
      <xdr:colOff>2004168</xdr:colOff>
      <xdr:row>0</xdr:row>
      <xdr:rowOff>448635</xdr:rowOff>
    </xdr:to>
    <xdr:pic>
      <xdr:nvPicPr>
        <xdr:cNvPr id="27" name="Immagine 26">
          <a:hlinkClick xmlns:r="http://schemas.openxmlformats.org/officeDocument/2006/relationships" r:id="rId25"/>
          <a:extLst>
            <a:ext uri="{FF2B5EF4-FFF2-40B4-BE49-F238E27FC236}">
              <a16:creationId xmlns:a16="http://schemas.microsoft.com/office/drawing/2014/main" id="{8C87901C-EADE-4589-871C-D79EE612423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02415" y="76584"/>
          <a:ext cx="960215" cy="372051"/>
        </a:xfrm>
        <a:prstGeom prst="rect">
          <a:avLst/>
        </a:prstGeom>
      </xdr:spPr>
    </xdr:pic>
    <xdr:clientData/>
  </xdr:twoCellAnchor>
  <xdr:twoCellAnchor editAs="oneCell">
    <xdr:from>
      <xdr:col>16</xdr:col>
      <xdr:colOff>624079</xdr:colOff>
      <xdr:row>0</xdr:row>
      <xdr:rowOff>76585</xdr:rowOff>
    </xdr:from>
    <xdr:to>
      <xdr:col>17</xdr:col>
      <xdr:colOff>298968</xdr:colOff>
      <xdr:row>0</xdr:row>
      <xdr:rowOff>448637</xdr:rowOff>
    </xdr:to>
    <xdr:pic>
      <xdr:nvPicPr>
        <xdr:cNvPr id="28" name="Immagine 27">
          <a:hlinkClick xmlns:r="http://schemas.openxmlformats.org/officeDocument/2006/relationships" r:id="rId27"/>
          <a:extLst>
            <a:ext uri="{FF2B5EF4-FFF2-40B4-BE49-F238E27FC236}">
              <a16:creationId xmlns:a16="http://schemas.microsoft.com/office/drawing/2014/main" id="{570BD90D-D1BC-4AC5-8750-6DA40B81B44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920729" y="76585"/>
          <a:ext cx="960764" cy="372052"/>
        </a:xfrm>
        <a:prstGeom prst="rect">
          <a:avLst/>
        </a:prstGeom>
      </xdr:spPr>
    </xdr:pic>
    <xdr:clientData/>
  </xdr:twoCellAnchor>
  <xdr:twoCellAnchor editAs="oneCell">
    <xdr:from>
      <xdr:col>5</xdr:col>
      <xdr:colOff>73272</xdr:colOff>
      <xdr:row>0</xdr:row>
      <xdr:rowOff>76584</xdr:rowOff>
    </xdr:from>
    <xdr:to>
      <xdr:col>5</xdr:col>
      <xdr:colOff>1033487</xdr:colOff>
      <xdr:row>0</xdr:row>
      <xdr:rowOff>448635</xdr:rowOff>
    </xdr:to>
    <xdr:pic>
      <xdr:nvPicPr>
        <xdr:cNvPr id="29" name="Immagine 28">
          <a:hlinkClick xmlns:r="http://schemas.openxmlformats.org/officeDocument/2006/relationships" r:id="rId29"/>
          <a:extLst>
            <a:ext uri="{FF2B5EF4-FFF2-40B4-BE49-F238E27FC236}">
              <a16:creationId xmlns:a16="http://schemas.microsoft.com/office/drawing/2014/main" id="{948B2A68-0C31-443D-B9F5-30184574131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628176" y="76584"/>
          <a:ext cx="960215" cy="372051"/>
        </a:xfrm>
        <a:prstGeom prst="rect">
          <a:avLst/>
        </a:prstGeom>
      </xdr:spPr>
    </xdr:pic>
    <xdr:clientData/>
  </xdr:twoCellAnchor>
  <xdr:twoCellAnchor editAs="oneCell">
    <xdr:from>
      <xdr:col>13</xdr:col>
      <xdr:colOff>16953</xdr:colOff>
      <xdr:row>0</xdr:row>
      <xdr:rowOff>76585</xdr:rowOff>
    </xdr:from>
    <xdr:to>
      <xdr:col>13</xdr:col>
      <xdr:colOff>982500</xdr:colOff>
      <xdr:row>0</xdr:row>
      <xdr:rowOff>448637</xdr:rowOff>
    </xdr:to>
    <xdr:pic>
      <xdr:nvPicPr>
        <xdr:cNvPr id="30" name="Immagine 29">
          <a:hlinkClick xmlns:r="http://schemas.openxmlformats.org/officeDocument/2006/relationships" r:id="rId31"/>
          <a:extLst>
            <a:ext uri="{FF2B5EF4-FFF2-40B4-BE49-F238E27FC236}">
              <a16:creationId xmlns:a16="http://schemas.microsoft.com/office/drawing/2014/main" id="{684817FF-2707-4DD5-A6E6-D613B35473A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189528" y="76585"/>
          <a:ext cx="965547" cy="372052"/>
        </a:xfrm>
        <a:prstGeom prst="rect">
          <a:avLst/>
        </a:prstGeom>
      </xdr:spPr>
    </xdr:pic>
    <xdr:clientData/>
  </xdr:twoCellAnchor>
  <xdr:twoCellAnchor editAs="oneCell">
    <xdr:from>
      <xdr:col>21</xdr:col>
      <xdr:colOff>544572</xdr:colOff>
      <xdr:row>0</xdr:row>
      <xdr:rowOff>76585</xdr:rowOff>
    </xdr:from>
    <xdr:to>
      <xdr:col>23</xdr:col>
      <xdr:colOff>274596</xdr:colOff>
      <xdr:row>0</xdr:row>
      <xdr:rowOff>448637</xdr:rowOff>
    </xdr:to>
    <xdr:pic>
      <xdr:nvPicPr>
        <xdr:cNvPr id="31" name="Immagine 30">
          <a:hlinkClick xmlns:r="http://schemas.openxmlformats.org/officeDocument/2006/relationships" r:id="rId33"/>
          <a:extLst>
            <a:ext uri="{FF2B5EF4-FFF2-40B4-BE49-F238E27FC236}">
              <a16:creationId xmlns:a16="http://schemas.microsoft.com/office/drawing/2014/main" id="{ED830B06-0343-4FA9-8B01-AC1C4675A4C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565497" y="76585"/>
          <a:ext cx="949224" cy="372052"/>
        </a:xfrm>
        <a:prstGeom prst="rect">
          <a:avLst/>
        </a:prstGeom>
      </xdr:spPr>
    </xdr:pic>
    <xdr:clientData/>
  </xdr:twoCellAnchor>
  <xdr:twoCellAnchor editAs="oneCell">
    <xdr:from>
      <xdr:col>20</xdr:col>
      <xdr:colOff>245440</xdr:colOff>
      <xdr:row>0</xdr:row>
      <xdr:rowOff>77608</xdr:rowOff>
    </xdr:from>
    <xdr:to>
      <xdr:col>21</xdr:col>
      <xdr:colOff>587622</xdr:colOff>
      <xdr:row>0</xdr:row>
      <xdr:rowOff>447611</xdr:rowOff>
    </xdr:to>
    <xdr:pic>
      <xdr:nvPicPr>
        <xdr:cNvPr id="32" name="Immagine 31">
          <a:hlinkClick xmlns:r="http://schemas.openxmlformats.org/officeDocument/2006/relationships" r:id="rId35"/>
          <a:extLst>
            <a:ext uri="{FF2B5EF4-FFF2-40B4-BE49-F238E27FC236}">
              <a16:creationId xmlns:a16="http://schemas.microsoft.com/office/drawing/2014/main" id="{8B914308-7EB2-45F9-BB81-8DDA59E6044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xdr:blipFill>
      <xdr:spPr>
        <a:xfrm>
          <a:off x="14656765" y="77608"/>
          <a:ext cx="951782" cy="370003"/>
        </a:xfrm>
        <a:prstGeom prst="rect">
          <a:avLst/>
        </a:prstGeom>
      </xdr:spPr>
    </xdr:pic>
    <xdr:clientData/>
  </xdr:twoCellAnchor>
  <xdr:twoCellAnchor editAs="oneCell">
    <xdr:from>
      <xdr:col>13</xdr:col>
      <xdr:colOff>929459</xdr:colOff>
      <xdr:row>0</xdr:row>
      <xdr:rowOff>76585</xdr:rowOff>
    </xdr:from>
    <xdr:to>
      <xdr:col>14</xdr:col>
      <xdr:colOff>846085</xdr:colOff>
      <xdr:row>0</xdr:row>
      <xdr:rowOff>448637</xdr:rowOff>
    </xdr:to>
    <xdr:pic>
      <xdr:nvPicPr>
        <xdr:cNvPr id="33" name="Immagine 32">
          <a:hlinkClick xmlns:r="http://schemas.openxmlformats.org/officeDocument/2006/relationships" r:id="rId37"/>
          <a:extLst>
            <a:ext uri="{FF2B5EF4-FFF2-40B4-BE49-F238E27FC236}">
              <a16:creationId xmlns:a16="http://schemas.microsoft.com/office/drawing/2014/main" id="{47F54D09-4FCA-4617-9F38-52D8DE91AD5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0102034" y="76585"/>
          <a:ext cx="954851" cy="372052"/>
        </a:xfrm>
        <a:prstGeom prst="rect">
          <a:avLst/>
        </a:prstGeom>
      </xdr:spPr>
    </xdr:pic>
    <xdr:clientData/>
  </xdr:twoCellAnchor>
  <xdr:twoCellAnchor editAs="oneCell">
    <xdr:from>
      <xdr:col>17</xdr:col>
      <xdr:colOff>254601</xdr:colOff>
      <xdr:row>0</xdr:row>
      <xdr:rowOff>76489</xdr:rowOff>
    </xdr:from>
    <xdr:to>
      <xdr:col>18</xdr:col>
      <xdr:colOff>588569</xdr:colOff>
      <xdr:row>0</xdr:row>
      <xdr:rowOff>448332</xdr:rowOff>
    </xdr:to>
    <xdr:pic>
      <xdr:nvPicPr>
        <xdr:cNvPr id="34" name="Immagine 33">
          <a:hlinkClick xmlns:r="http://schemas.openxmlformats.org/officeDocument/2006/relationships" r:id="rId39"/>
          <a:extLst>
            <a:ext uri="{FF2B5EF4-FFF2-40B4-BE49-F238E27FC236}">
              <a16:creationId xmlns:a16="http://schemas.microsoft.com/office/drawing/2014/main" id="{A10C486A-DBF3-4EF9-A105-DFB6B9B5C53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2837126" y="76489"/>
          <a:ext cx="953093" cy="371843"/>
        </a:xfrm>
        <a:prstGeom prst="rect">
          <a:avLst/>
        </a:prstGeom>
      </xdr:spPr>
    </xdr:pic>
    <xdr:clientData/>
  </xdr:twoCellAnchor>
  <xdr:twoCellAnchor editAs="oneCell">
    <xdr:from>
      <xdr:col>18</xdr:col>
      <xdr:colOff>553088</xdr:colOff>
      <xdr:row>0</xdr:row>
      <xdr:rowOff>73272</xdr:rowOff>
    </xdr:from>
    <xdr:to>
      <xdr:col>20</xdr:col>
      <xdr:colOff>289673</xdr:colOff>
      <xdr:row>0</xdr:row>
      <xdr:rowOff>445209</xdr:rowOff>
    </xdr:to>
    <xdr:pic>
      <xdr:nvPicPr>
        <xdr:cNvPr id="35" name="Immagine 34">
          <a:hlinkClick xmlns:r="http://schemas.openxmlformats.org/officeDocument/2006/relationships" r:id="rId41"/>
          <a:extLst>
            <a:ext uri="{FF2B5EF4-FFF2-40B4-BE49-F238E27FC236}">
              <a16:creationId xmlns:a16="http://schemas.microsoft.com/office/drawing/2014/main" id="{81FA2ECF-E24D-4F7C-BFFD-3AB3B69D1FE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3745213" y="73272"/>
          <a:ext cx="955785" cy="371937"/>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0.76617</cdr:x>
      <cdr:y>0.94116</cdr:y>
    </cdr:from>
    <cdr:to>
      <cdr:x>1</cdr:x>
      <cdr:y>1</cdr:y>
    </cdr:to>
    <cdr:sp macro="" textlink="">
      <cdr:nvSpPr>
        <cdr:cNvPr id="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2"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4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5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5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6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4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5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8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0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19"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4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5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58"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8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9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2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3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3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338"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3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4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4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5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6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7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7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37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3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8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8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9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0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0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1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41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4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2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2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3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4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4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5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45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4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5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6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6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8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49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4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0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0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1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53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5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3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4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4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574"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5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7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8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8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13"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2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3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4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4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5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5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6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7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8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8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9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724"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7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3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5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6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763"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7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7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0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802"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8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1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3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3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841"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8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4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5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5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6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7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880"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8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8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0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919"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9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4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5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958"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9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8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99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9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2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3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03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0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4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5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6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6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07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0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7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8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0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0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14"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1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4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4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53"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5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8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8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92"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9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1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2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231"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2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3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4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6</xdr:col>
      <xdr:colOff>323850</xdr:colOff>
      <xdr:row>22</xdr:row>
      <xdr:rowOff>95250</xdr:rowOff>
    </xdr:from>
    <xdr:to>
      <xdr:col>7</xdr:col>
      <xdr:colOff>38100</xdr:colOff>
      <xdr:row>24</xdr:row>
      <xdr:rowOff>95250</xdr:rowOff>
    </xdr:to>
    <xdr:pic>
      <xdr:nvPicPr>
        <xdr:cNvPr id="4" name="Elemento grafico 3" descr="Tiro a segno">
          <a:extLst>
            <a:ext uri="{FF2B5EF4-FFF2-40B4-BE49-F238E27FC236}">
              <a16:creationId xmlns:a16="http://schemas.microsoft.com/office/drawing/2014/main" id="{2484731D-3AF7-46C9-8E4B-87641E2DD4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63025" y="9363075"/>
          <a:ext cx="428625" cy="428625"/>
        </a:xfrm>
        <a:prstGeom prst="rect">
          <a:avLst/>
        </a:prstGeom>
      </xdr:spPr>
    </xdr:pic>
    <xdr:clientData/>
  </xdr:twoCellAnchor>
  <xdr:twoCellAnchor editAs="oneCell">
    <xdr:from>
      <xdr:col>8</xdr:col>
      <xdr:colOff>47625</xdr:colOff>
      <xdr:row>3</xdr:row>
      <xdr:rowOff>66675</xdr:rowOff>
    </xdr:from>
    <xdr:to>
      <xdr:col>8</xdr:col>
      <xdr:colOff>590550</xdr:colOff>
      <xdr:row>5</xdr:row>
      <xdr:rowOff>114300</xdr:rowOff>
    </xdr:to>
    <xdr:pic>
      <xdr:nvPicPr>
        <xdr:cNvPr id="6" name="Elemento grafico 5" descr="Testa con ingranaggi">
          <a:extLst>
            <a:ext uri="{FF2B5EF4-FFF2-40B4-BE49-F238E27FC236}">
              <a16:creationId xmlns:a16="http://schemas.microsoft.com/office/drawing/2014/main" id="{899DC8BD-89E5-41B0-9D1E-A161E9AF57D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848850" y="228600"/>
          <a:ext cx="542925" cy="542925"/>
        </a:xfrm>
        <a:prstGeom prst="rect">
          <a:avLst/>
        </a:prstGeom>
      </xdr:spPr>
    </xdr:pic>
    <xdr:clientData/>
  </xdr:twoCellAnchor>
  <xdr:twoCellAnchor>
    <xdr:from>
      <xdr:col>0</xdr:col>
      <xdr:colOff>142875</xdr:colOff>
      <xdr:row>1</xdr:row>
      <xdr:rowOff>47625</xdr:rowOff>
    </xdr:from>
    <xdr:to>
      <xdr:col>1</xdr:col>
      <xdr:colOff>266700</xdr:colOff>
      <xdr:row>1</xdr:row>
      <xdr:rowOff>800351</xdr:rowOff>
    </xdr:to>
    <xdr:grpSp>
      <xdr:nvGrpSpPr>
        <xdr:cNvPr id="10" name="Gruppo 9">
          <a:extLst>
            <a:ext uri="{FF2B5EF4-FFF2-40B4-BE49-F238E27FC236}">
              <a16:creationId xmlns:a16="http://schemas.microsoft.com/office/drawing/2014/main" id="{5192BA0C-6CE2-4287-B62A-C6125876476C}"/>
            </a:ext>
          </a:extLst>
        </xdr:cNvPr>
        <xdr:cNvGrpSpPr/>
      </xdr:nvGrpSpPr>
      <xdr:grpSpPr>
        <a:xfrm>
          <a:off x="142875" y="533400"/>
          <a:ext cx="752475" cy="752726"/>
          <a:chOff x="9382971" y="594192"/>
          <a:chExt cx="1184382" cy="1199966"/>
        </a:xfrm>
      </xdr:grpSpPr>
      <xdr:pic>
        <xdr:nvPicPr>
          <xdr:cNvPr id="11" name="Immagine 10">
            <a:extLst>
              <a:ext uri="{FF2B5EF4-FFF2-40B4-BE49-F238E27FC236}">
                <a16:creationId xmlns:a16="http://schemas.microsoft.com/office/drawing/2014/main" id="{9643C3EA-AC1D-4EF2-B418-35FA3EB3F9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12" name="Elemento grafico 3" descr="Lucchetto chiuso">
            <a:extLst>
              <a:ext uri="{FF2B5EF4-FFF2-40B4-BE49-F238E27FC236}">
                <a16:creationId xmlns:a16="http://schemas.microsoft.com/office/drawing/2014/main" id="{C6FCCD01-DBCF-4A20-B8A4-EBF90A2E01F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0</xdr:col>
      <xdr:colOff>45225</xdr:colOff>
      <xdr:row>6</xdr:row>
      <xdr:rowOff>578625</xdr:rowOff>
    </xdr:from>
    <xdr:to>
      <xdr:col>0</xdr:col>
      <xdr:colOff>542925</xdr:colOff>
      <xdr:row>6</xdr:row>
      <xdr:rowOff>1076325</xdr:rowOff>
    </xdr:to>
    <xdr:pic>
      <xdr:nvPicPr>
        <xdr:cNvPr id="16" name="Elemento grafico 15" descr="Aula">
          <a:extLst>
            <a:ext uri="{FF2B5EF4-FFF2-40B4-BE49-F238E27FC236}">
              <a16:creationId xmlns:a16="http://schemas.microsoft.com/office/drawing/2014/main" id="{FD9395AD-E60C-4007-8108-A35B2F45A45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5225" y="2759850"/>
          <a:ext cx="497700" cy="497700"/>
        </a:xfrm>
        <a:prstGeom prst="rect">
          <a:avLst/>
        </a:prstGeom>
      </xdr:spPr>
    </xdr:pic>
    <xdr:clientData/>
  </xdr:twoCellAnchor>
  <xdr:twoCellAnchor editAs="oneCell">
    <xdr:from>
      <xdr:col>0</xdr:col>
      <xdr:colOff>76200</xdr:colOff>
      <xdr:row>8</xdr:row>
      <xdr:rowOff>152399</xdr:rowOff>
    </xdr:from>
    <xdr:to>
      <xdr:col>0</xdr:col>
      <xdr:colOff>542925</xdr:colOff>
      <xdr:row>8</xdr:row>
      <xdr:rowOff>619124</xdr:rowOff>
    </xdr:to>
    <xdr:pic>
      <xdr:nvPicPr>
        <xdr:cNvPr id="18" name="Elemento grafico 17" descr="Lampadina">
          <a:extLst>
            <a:ext uri="{FF2B5EF4-FFF2-40B4-BE49-F238E27FC236}">
              <a16:creationId xmlns:a16="http://schemas.microsoft.com/office/drawing/2014/main" id="{BD70C4DD-88A9-4DF5-BC33-A3A676B5E5F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6200" y="3943349"/>
          <a:ext cx="466725" cy="466725"/>
        </a:xfrm>
        <a:prstGeom prst="rect">
          <a:avLst/>
        </a:prstGeom>
      </xdr:spPr>
    </xdr:pic>
    <xdr:clientData/>
  </xdr:twoCellAnchor>
  <xdr:twoCellAnchor>
    <xdr:from>
      <xdr:col>0</xdr:col>
      <xdr:colOff>28575</xdr:colOff>
      <xdr:row>53</xdr:row>
      <xdr:rowOff>295274</xdr:rowOff>
    </xdr:from>
    <xdr:to>
      <xdr:col>0</xdr:col>
      <xdr:colOff>609600</xdr:colOff>
      <xdr:row>56</xdr:row>
      <xdr:rowOff>133349</xdr:rowOff>
    </xdr:to>
    <xdr:sp macro="" textlink="">
      <xdr:nvSpPr>
        <xdr:cNvPr id="19" name="Ovale 18">
          <a:extLst>
            <a:ext uri="{FF2B5EF4-FFF2-40B4-BE49-F238E27FC236}">
              <a16:creationId xmlns:a16="http://schemas.microsoft.com/office/drawing/2014/main" id="{59C88CF5-9004-46F2-B899-4B1DB6BEBF4B}"/>
            </a:ext>
          </a:extLst>
        </xdr:cNvPr>
        <xdr:cNvSpPr/>
      </xdr:nvSpPr>
      <xdr:spPr>
        <a:xfrm>
          <a:off x="28575" y="16725899"/>
          <a:ext cx="581025" cy="581025"/>
        </a:xfrm>
        <a:prstGeom prst="ellipse">
          <a:avLst/>
        </a:prstGeom>
        <a:solidFill>
          <a:schemeClr val="accent1">
            <a:lumMod val="75000"/>
          </a:schemeClr>
        </a:solidFill>
        <a:ln w="38100">
          <a:solidFill>
            <a:schemeClr val="bg1"/>
          </a:solidFill>
        </a:ln>
        <a:effectLst>
          <a:outerShdw blurRad="50800" dist="38100" dir="2700000" algn="tl" rotWithShape="0">
            <a:prstClr val="black">
              <a:alpha val="40000"/>
            </a:prstClr>
          </a:outerShdw>
        </a:effectLst>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it-IT" sz="1600" b="1"/>
            <a:t>R</a:t>
          </a:r>
          <a:r>
            <a:rPr lang="it-IT" sz="1200" b="1"/>
            <a:t>i</a:t>
          </a:r>
          <a:endParaRPr lang="it-IT" sz="1600" b="1"/>
        </a:p>
      </xdr:txBody>
    </xdr:sp>
    <xdr:clientData/>
  </xdr:twoCellAnchor>
  <xdr:twoCellAnchor>
    <xdr:from>
      <xdr:col>0</xdr:col>
      <xdr:colOff>28575</xdr:colOff>
      <xdr:row>56</xdr:row>
      <xdr:rowOff>161925</xdr:rowOff>
    </xdr:from>
    <xdr:to>
      <xdr:col>0</xdr:col>
      <xdr:colOff>590550</xdr:colOff>
      <xdr:row>58</xdr:row>
      <xdr:rowOff>152400</xdr:rowOff>
    </xdr:to>
    <xdr:sp macro="" textlink="">
      <xdr:nvSpPr>
        <xdr:cNvPr id="20" name="Ovale 19">
          <a:extLst>
            <a:ext uri="{FF2B5EF4-FFF2-40B4-BE49-F238E27FC236}">
              <a16:creationId xmlns:a16="http://schemas.microsoft.com/office/drawing/2014/main" id="{89D8C450-FEDC-4346-8FD6-10C006B98B46}"/>
            </a:ext>
          </a:extLst>
        </xdr:cNvPr>
        <xdr:cNvSpPr/>
      </xdr:nvSpPr>
      <xdr:spPr>
        <a:xfrm>
          <a:off x="28575" y="16135350"/>
          <a:ext cx="561975" cy="561975"/>
        </a:xfrm>
        <a:prstGeom prst="ellipse">
          <a:avLst/>
        </a:prstGeom>
        <a:solidFill>
          <a:schemeClr val="accent1">
            <a:lumMod val="75000"/>
          </a:schemeClr>
        </a:solidFill>
        <a:ln w="38100">
          <a:solidFill>
            <a:schemeClr val="bg1"/>
          </a:solidFill>
        </a:ln>
        <a:effectLst>
          <a:outerShdw blurRad="50800" dist="38100" dir="2700000" algn="tl" rotWithShape="0">
            <a:prstClr val="black">
              <a:alpha val="40000"/>
            </a:prstClr>
          </a:outerShdw>
        </a:effectLst>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it-IT" sz="1600" b="1"/>
            <a:t>R</a:t>
          </a:r>
          <a:r>
            <a:rPr lang="it-IT" sz="1200" b="1"/>
            <a:t>r</a:t>
          </a:r>
          <a:endParaRPr lang="it-IT" sz="1600" b="1"/>
        </a:p>
      </xdr:txBody>
    </xdr:sp>
    <xdr:clientData/>
  </xdr:twoCellAnchor>
  <xdr:twoCellAnchor>
    <xdr:from>
      <xdr:col>0</xdr:col>
      <xdr:colOff>38100</xdr:colOff>
      <xdr:row>58</xdr:row>
      <xdr:rowOff>190501</xdr:rowOff>
    </xdr:from>
    <xdr:to>
      <xdr:col>0</xdr:col>
      <xdr:colOff>590550</xdr:colOff>
      <xdr:row>60</xdr:row>
      <xdr:rowOff>152401</xdr:rowOff>
    </xdr:to>
    <xdr:sp macro="" textlink="">
      <xdr:nvSpPr>
        <xdr:cNvPr id="21" name="Ovale 20">
          <a:extLst>
            <a:ext uri="{FF2B5EF4-FFF2-40B4-BE49-F238E27FC236}">
              <a16:creationId xmlns:a16="http://schemas.microsoft.com/office/drawing/2014/main" id="{2BB699DF-710D-4B48-83D1-F28CB6F35921}"/>
            </a:ext>
          </a:extLst>
        </xdr:cNvPr>
        <xdr:cNvSpPr/>
      </xdr:nvSpPr>
      <xdr:spPr>
        <a:xfrm>
          <a:off x="38100" y="16735426"/>
          <a:ext cx="552450" cy="552450"/>
        </a:xfrm>
        <a:prstGeom prst="ellipse">
          <a:avLst/>
        </a:prstGeom>
        <a:solidFill>
          <a:schemeClr val="accent1">
            <a:lumMod val="75000"/>
          </a:schemeClr>
        </a:solidFill>
        <a:ln w="38100">
          <a:solidFill>
            <a:schemeClr val="bg1"/>
          </a:solidFill>
        </a:ln>
        <a:effectLst>
          <a:outerShdw blurRad="50800" dist="38100" dir="2700000" algn="tl" rotWithShape="0">
            <a:prstClr val="black">
              <a:alpha val="40000"/>
            </a:prstClr>
          </a:outerShdw>
        </a:effectLst>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it-I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it-IT" sz="1600" b="1"/>
            <a:t>R</a:t>
          </a:r>
          <a:r>
            <a:rPr lang="it-IT" sz="1200" b="1"/>
            <a:t>a</a:t>
          </a:r>
          <a:endParaRPr lang="it-IT" sz="1600" b="1"/>
        </a:p>
      </xdr:txBody>
    </xdr:sp>
    <xdr:clientData/>
  </xdr:twoCellAnchor>
  <xdr:twoCellAnchor editAs="oneCell">
    <xdr:from>
      <xdr:col>0</xdr:col>
      <xdr:colOff>95250</xdr:colOff>
      <xdr:row>49</xdr:row>
      <xdr:rowOff>28575</xdr:rowOff>
    </xdr:from>
    <xdr:to>
      <xdr:col>0</xdr:col>
      <xdr:colOff>533400</xdr:colOff>
      <xdr:row>49</xdr:row>
      <xdr:rowOff>466725</xdr:rowOff>
    </xdr:to>
    <xdr:pic>
      <xdr:nvPicPr>
        <xdr:cNvPr id="23" name="Elemento grafico 22" descr="Scacchi">
          <a:extLst>
            <a:ext uri="{FF2B5EF4-FFF2-40B4-BE49-F238E27FC236}">
              <a16:creationId xmlns:a16="http://schemas.microsoft.com/office/drawing/2014/main" id="{82874491-98D0-4D76-845F-FABDB76ADA9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95250" y="16535400"/>
          <a:ext cx="438150" cy="438150"/>
        </a:xfrm>
        <a:prstGeom prst="rect">
          <a:avLst/>
        </a:prstGeom>
      </xdr:spPr>
    </xdr:pic>
    <xdr:clientData/>
  </xdr:twoCellAnchor>
  <xdr:twoCellAnchor editAs="oneCell">
    <xdr:from>
      <xdr:col>0</xdr:col>
      <xdr:colOff>619125</xdr:colOff>
      <xdr:row>63</xdr:row>
      <xdr:rowOff>173</xdr:rowOff>
    </xdr:from>
    <xdr:to>
      <xdr:col>11</xdr:col>
      <xdr:colOff>29979</xdr:colOff>
      <xdr:row>98</xdr:row>
      <xdr:rowOff>495300</xdr:rowOff>
    </xdr:to>
    <xdr:pic>
      <xdr:nvPicPr>
        <xdr:cNvPr id="24" name="Immagine 23">
          <a:extLst>
            <a:ext uri="{FF2B5EF4-FFF2-40B4-BE49-F238E27FC236}">
              <a16:creationId xmlns:a16="http://schemas.microsoft.com/office/drawing/2014/main" id="{F8D0ED7E-9D3D-47F7-8616-807143C12665}"/>
            </a:ext>
          </a:extLst>
        </xdr:cNvPr>
        <xdr:cNvPicPr>
          <a:picLocks noChangeAspect="1"/>
        </xdr:cNvPicPr>
      </xdr:nvPicPr>
      <xdr:blipFill>
        <a:blip xmlns:r="http://schemas.openxmlformats.org/officeDocument/2006/relationships" r:embed="rId14"/>
        <a:stretch>
          <a:fillRect/>
        </a:stretch>
      </xdr:blipFill>
      <xdr:spPr>
        <a:xfrm>
          <a:off x="619125" y="20183648"/>
          <a:ext cx="11936229" cy="6162502"/>
        </a:xfrm>
        <a:prstGeom prst="rect">
          <a:avLst/>
        </a:prstGeom>
      </xdr:spPr>
    </xdr:pic>
    <xdr:clientData/>
  </xdr:twoCellAnchor>
  <xdr:twoCellAnchor editAs="oneCell">
    <xdr:from>
      <xdr:col>1</xdr:col>
      <xdr:colOff>28575</xdr:colOff>
      <xdr:row>110</xdr:row>
      <xdr:rowOff>19049</xdr:rowOff>
    </xdr:from>
    <xdr:to>
      <xdr:col>11</xdr:col>
      <xdr:colOff>75290</xdr:colOff>
      <xdr:row>145</xdr:row>
      <xdr:rowOff>65777</xdr:rowOff>
    </xdr:to>
    <xdr:pic>
      <xdr:nvPicPr>
        <xdr:cNvPr id="2" name="Immagine 1">
          <a:extLst>
            <a:ext uri="{FF2B5EF4-FFF2-40B4-BE49-F238E27FC236}">
              <a16:creationId xmlns:a16="http://schemas.microsoft.com/office/drawing/2014/main" id="{B8F1F082-0BED-47F7-BE79-2BB8D5FD4864}"/>
            </a:ext>
          </a:extLst>
        </xdr:cNvPr>
        <xdr:cNvPicPr>
          <a:picLocks noChangeAspect="1"/>
        </xdr:cNvPicPr>
      </xdr:nvPicPr>
      <xdr:blipFill>
        <a:blip xmlns:r="http://schemas.openxmlformats.org/officeDocument/2006/relationships" r:embed="rId15"/>
        <a:stretch>
          <a:fillRect/>
        </a:stretch>
      </xdr:blipFill>
      <xdr:spPr>
        <a:xfrm>
          <a:off x="666750" y="32899349"/>
          <a:ext cx="11933915" cy="6266553"/>
        </a:xfrm>
        <a:prstGeom prst="rect">
          <a:avLst/>
        </a:prstGeom>
      </xdr:spPr>
    </xdr:pic>
    <xdr:clientData/>
  </xdr:twoCellAnchor>
  <xdr:twoCellAnchor editAs="oneCell">
    <xdr:from>
      <xdr:col>2</xdr:col>
      <xdr:colOff>4834500</xdr:colOff>
      <xdr:row>0</xdr:row>
      <xdr:rowOff>60463</xdr:rowOff>
    </xdr:from>
    <xdr:to>
      <xdr:col>4</xdr:col>
      <xdr:colOff>163259</xdr:colOff>
      <xdr:row>0</xdr:row>
      <xdr:rowOff>432515</xdr:rowOff>
    </xdr:to>
    <xdr:pic>
      <xdr:nvPicPr>
        <xdr:cNvPr id="81" name="Immagine 80">
          <a:hlinkClick xmlns:r="http://schemas.openxmlformats.org/officeDocument/2006/relationships" r:id="rId16"/>
          <a:extLst>
            <a:ext uri="{FF2B5EF4-FFF2-40B4-BE49-F238E27FC236}">
              <a16:creationId xmlns:a16="http://schemas.microsoft.com/office/drawing/2014/main" id="{E008F645-3F70-4F53-A15B-3C5B00C1CC0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2</xdr:col>
      <xdr:colOff>3924786</xdr:colOff>
      <xdr:row>0</xdr:row>
      <xdr:rowOff>60462</xdr:rowOff>
    </xdr:from>
    <xdr:to>
      <xdr:col>2</xdr:col>
      <xdr:colOff>4879391</xdr:colOff>
      <xdr:row>0</xdr:row>
      <xdr:rowOff>432513</xdr:rowOff>
    </xdr:to>
    <xdr:pic>
      <xdr:nvPicPr>
        <xdr:cNvPr id="82" name="Immagine 81">
          <a:hlinkClick xmlns:r="http://schemas.openxmlformats.org/officeDocument/2006/relationships" r:id="rId18"/>
          <a:extLst>
            <a:ext uri="{FF2B5EF4-FFF2-40B4-BE49-F238E27FC236}">
              <a16:creationId xmlns:a16="http://schemas.microsoft.com/office/drawing/2014/main" id="{EE7580F7-B96E-4786-843D-D090CD074E6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2</xdr:col>
      <xdr:colOff>3004698</xdr:colOff>
      <xdr:row>0</xdr:row>
      <xdr:rowOff>60463</xdr:rowOff>
    </xdr:from>
    <xdr:to>
      <xdr:col>2</xdr:col>
      <xdr:colOff>3967876</xdr:colOff>
      <xdr:row>0</xdr:row>
      <xdr:rowOff>432515</xdr:rowOff>
    </xdr:to>
    <xdr:pic>
      <xdr:nvPicPr>
        <xdr:cNvPr id="83" name="Immagine 82">
          <a:hlinkClick xmlns:r="http://schemas.openxmlformats.org/officeDocument/2006/relationships" r:id="rId20"/>
          <a:extLst>
            <a:ext uri="{FF2B5EF4-FFF2-40B4-BE49-F238E27FC236}">
              <a16:creationId xmlns:a16="http://schemas.microsoft.com/office/drawing/2014/main" id="{D9EA7B7C-35A6-4831-85B2-A1C232E9AC4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1</xdr:col>
      <xdr:colOff>1238403</xdr:colOff>
      <xdr:row>0</xdr:row>
      <xdr:rowOff>60463</xdr:rowOff>
    </xdr:from>
    <xdr:to>
      <xdr:col>2</xdr:col>
      <xdr:colOff>307060</xdr:colOff>
      <xdr:row>0</xdr:row>
      <xdr:rowOff>432515</xdr:rowOff>
    </xdr:to>
    <xdr:pic>
      <xdr:nvPicPr>
        <xdr:cNvPr id="84" name="Immagine 83">
          <a:hlinkClick xmlns:r="http://schemas.openxmlformats.org/officeDocument/2006/relationships" r:id="rId22"/>
          <a:extLst>
            <a:ext uri="{FF2B5EF4-FFF2-40B4-BE49-F238E27FC236}">
              <a16:creationId xmlns:a16="http://schemas.microsoft.com/office/drawing/2014/main" id="{4D84D594-6A77-40C8-9708-2F16B548640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2</xdr:col>
      <xdr:colOff>1178671</xdr:colOff>
      <xdr:row>0</xdr:row>
      <xdr:rowOff>60463</xdr:rowOff>
    </xdr:from>
    <xdr:to>
      <xdr:col>2</xdr:col>
      <xdr:colOff>2133120</xdr:colOff>
      <xdr:row>0</xdr:row>
      <xdr:rowOff>432515</xdr:rowOff>
    </xdr:to>
    <xdr:pic>
      <xdr:nvPicPr>
        <xdr:cNvPr id="85" name="Immagine 84">
          <a:hlinkClick xmlns:r="http://schemas.openxmlformats.org/officeDocument/2006/relationships" r:id="rId24"/>
          <a:extLst>
            <a:ext uri="{FF2B5EF4-FFF2-40B4-BE49-F238E27FC236}">
              <a16:creationId xmlns:a16="http://schemas.microsoft.com/office/drawing/2014/main" id="{A42CE6F8-DFEB-4855-A88C-B048E66DC0B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4</xdr:col>
      <xdr:colOff>119088</xdr:colOff>
      <xdr:row>0</xdr:row>
      <xdr:rowOff>60463</xdr:rowOff>
    </xdr:from>
    <xdr:to>
      <xdr:col>5</xdr:col>
      <xdr:colOff>467522</xdr:colOff>
      <xdr:row>0</xdr:row>
      <xdr:rowOff>432515</xdr:rowOff>
    </xdr:to>
    <xdr:pic>
      <xdr:nvPicPr>
        <xdr:cNvPr id="86" name="Immagine 85">
          <a:hlinkClick xmlns:r="http://schemas.openxmlformats.org/officeDocument/2006/relationships" r:id="rId26"/>
          <a:extLst>
            <a:ext uri="{FF2B5EF4-FFF2-40B4-BE49-F238E27FC236}">
              <a16:creationId xmlns:a16="http://schemas.microsoft.com/office/drawing/2014/main" id="{FE2C920E-51CA-44A8-8B49-1FDDB9ACDC4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8</xdr:col>
      <xdr:colOff>317125</xdr:colOff>
      <xdr:row>0</xdr:row>
      <xdr:rowOff>60462</xdr:rowOff>
    </xdr:from>
    <xdr:to>
      <xdr:col>10</xdr:col>
      <xdr:colOff>52530</xdr:colOff>
      <xdr:row>0</xdr:row>
      <xdr:rowOff>432513</xdr:rowOff>
    </xdr:to>
    <xdr:pic>
      <xdr:nvPicPr>
        <xdr:cNvPr id="87" name="Immagine 86">
          <a:hlinkClick xmlns:r="http://schemas.openxmlformats.org/officeDocument/2006/relationships" r:id="rId28"/>
          <a:extLst>
            <a:ext uri="{FF2B5EF4-FFF2-40B4-BE49-F238E27FC236}">
              <a16:creationId xmlns:a16="http://schemas.microsoft.com/office/drawing/2014/main" id="{E5389369-67B8-42AA-9F1B-D9D4651BEC7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1</xdr:col>
      <xdr:colOff>373582</xdr:colOff>
      <xdr:row>0</xdr:row>
      <xdr:rowOff>431849</xdr:rowOff>
    </xdr:to>
    <xdr:pic>
      <xdr:nvPicPr>
        <xdr:cNvPr id="88" name="Immagine 87">
          <a:hlinkClick xmlns:r="http://schemas.openxmlformats.org/officeDocument/2006/relationships" r:id="rId30"/>
          <a:extLst>
            <a:ext uri="{FF2B5EF4-FFF2-40B4-BE49-F238E27FC236}">
              <a16:creationId xmlns:a16="http://schemas.microsoft.com/office/drawing/2014/main" id="{9395BB2B-8D8F-4E83-9C71-9402B55BD0D4}"/>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328690</xdr:colOff>
      <xdr:row>0</xdr:row>
      <xdr:rowOff>61127</xdr:rowOff>
    </xdr:from>
    <xdr:to>
      <xdr:col>1</xdr:col>
      <xdr:colOff>1283295</xdr:colOff>
      <xdr:row>0</xdr:row>
      <xdr:rowOff>431847</xdr:rowOff>
    </xdr:to>
    <xdr:pic>
      <xdr:nvPicPr>
        <xdr:cNvPr id="89" name="Immagine 88">
          <a:hlinkClick xmlns:r="http://schemas.openxmlformats.org/officeDocument/2006/relationships" r:id="rId32"/>
          <a:extLst>
            <a:ext uri="{FF2B5EF4-FFF2-40B4-BE49-F238E27FC236}">
              <a16:creationId xmlns:a16="http://schemas.microsoft.com/office/drawing/2014/main" id="{E66F4D53-7117-49BB-AF54-01CCFF93819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xdr:blipFill>
      <xdr:spPr>
        <a:xfrm>
          <a:off x="966865" y="61127"/>
          <a:ext cx="954605" cy="370720"/>
        </a:xfrm>
        <a:prstGeom prst="rect">
          <a:avLst/>
        </a:prstGeom>
      </xdr:spPr>
    </xdr:pic>
    <xdr:clientData/>
  </xdr:twoCellAnchor>
  <xdr:twoCellAnchor editAs="oneCell">
    <xdr:from>
      <xdr:col>2</xdr:col>
      <xdr:colOff>262168</xdr:colOff>
      <xdr:row>0</xdr:row>
      <xdr:rowOff>60462</xdr:rowOff>
    </xdr:from>
    <xdr:to>
      <xdr:col>2</xdr:col>
      <xdr:colOff>1222383</xdr:colOff>
      <xdr:row>0</xdr:row>
      <xdr:rowOff>432513</xdr:rowOff>
    </xdr:to>
    <xdr:pic>
      <xdr:nvPicPr>
        <xdr:cNvPr id="90" name="Immagine 89">
          <a:hlinkClick xmlns:r="http://schemas.openxmlformats.org/officeDocument/2006/relationships" r:id="rId34"/>
          <a:extLst>
            <a:ext uri="{FF2B5EF4-FFF2-40B4-BE49-F238E27FC236}">
              <a16:creationId xmlns:a16="http://schemas.microsoft.com/office/drawing/2014/main" id="{24F31991-5C3C-447B-B19F-C485B2E964B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10</xdr:col>
      <xdr:colOff>7638</xdr:colOff>
      <xdr:row>0</xdr:row>
      <xdr:rowOff>60463</xdr:rowOff>
    </xdr:from>
    <xdr:to>
      <xdr:col>11</xdr:col>
      <xdr:colOff>355138</xdr:colOff>
      <xdr:row>0</xdr:row>
      <xdr:rowOff>432515</xdr:rowOff>
    </xdr:to>
    <xdr:pic>
      <xdr:nvPicPr>
        <xdr:cNvPr id="91" name="Immagine 90">
          <a:hlinkClick xmlns:r="http://schemas.openxmlformats.org/officeDocument/2006/relationships" r:id="rId36"/>
          <a:extLst>
            <a:ext uri="{FF2B5EF4-FFF2-40B4-BE49-F238E27FC236}">
              <a16:creationId xmlns:a16="http://schemas.microsoft.com/office/drawing/2014/main" id="{02970E6E-3BA8-4C15-8E85-F615F9C12BC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2</xdr:col>
      <xdr:colOff>2088195</xdr:colOff>
      <xdr:row>0</xdr:row>
      <xdr:rowOff>60462</xdr:rowOff>
    </xdr:from>
    <xdr:to>
      <xdr:col>2</xdr:col>
      <xdr:colOff>3048410</xdr:colOff>
      <xdr:row>0</xdr:row>
      <xdr:rowOff>432513</xdr:rowOff>
    </xdr:to>
    <xdr:pic>
      <xdr:nvPicPr>
        <xdr:cNvPr id="92" name="Immagine 91">
          <a:hlinkClick xmlns:r="http://schemas.openxmlformats.org/officeDocument/2006/relationships" r:id="rId38"/>
          <a:extLst>
            <a:ext uri="{FF2B5EF4-FFF2-40B4-BE49-F238E27FC236}">
              <a16:creationId xmlns:a16="http://schemas.microsoft.com/office/drawing/2014/main" id="{CA44095E-46C2-4F76-9FB7-7F8A2C92F63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5</xdr:col>
      <xdr:colOff>423350</xdr:colOff>
      <xdr:row>0</xdr:row>
      <xdr:rowOff>60463</xdr:rowOff>
    </xdr:from>
    <xdr:to>
      <xdr:col>7</xdr:col>
      <xdr:colOff>60526</xdr:colOff>
      <xdr:row>0</xdr:row>
      <xdr:rowOff>432515</xdr:rowOff>
    </xdr:to>
    <xdr:pic>
      <xdr:nvPicPr>
        <xdr:cNvPr id="93" name="Immagine 92">
          <a:hlinkClick xmlns:r="http://schemas.openxmlformats.org/officeDocument/2006/relationships" r:id="rId40"/>
          <a:extLst>
            <a:ext uri="{FF2B5EF4-FFF2-40B4-BE49-F238E27FC236}">
              <a16:creationId xmlns:a16="http://schemas.microsoft.com/office/drawing/2014/main" id="{C80F68D3-DD0A-407A-A6F6-DCAE5E975AB7}"/>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15</xdr:col>
      <xdr:colOff>604650</xdr:colOff>
      <xdr:row>0</xdr:row>
      <xdr:rowOff>60463</xdr:rowOff>
    </xdr:from>
    <xdr:to>
      <xdr:col>17</xdr:col>
      <xdr:colOff>336628</xdr:colOff>
      <xdr:row>0</xdr:row>
      <xdr:rowOff>432515</xdr:rowOff>
    </xdr:to>
    <xdr:pic>
      <xdr:nvPicPr>
        <xdr:cNvPr id="94" name="Immagine 93">
          <a:hlinkClick xmlns:r="http://schemas.openxmlformats.org/officeDocument/2006/relationships" r:id="rId42"/>
          <a:extLst>
            <a:ext uri="{FF2B5EF4-FFF2-40B4-BE49-F238E27FC236}">
              <a16:creationId xmlns:a16="http://schemas.microsoft.com/office/drawing/2014/main" id="{8FA56A04-3C5B-492C-8990-FF6165C14FA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14</xdr:col>
      <xdr:colOff>304541</xdr:colOff>
      <xdr:row>0</xdr:row>
      <xdr:rowOff>60462</xdr:rowOff>
    </xdr:from>
    <xdr:to>
      <xdr:col>16</xdr:col>
      <xdr:colOff>38100</xdr:colOff>
      <xdr:row>0</xdr:row>
      <xdr:rowOff>432513</xdr:rowOff>
    </xdr:to>
    <xdr:pic>
      <xdr:nvPicPr>
        <xdr:cNvPr id="95" name="Immagine 94">
          <a:hlinkClick xmlns:r="http://schemas.openxmlformats.org/officeDocument/2006/relationships" r:id="rId44"/>
          <a:extLst>
            <a:ext uri="{FF2B5EF4-FFF2-40B4-BE49-F238E27FC236}">
              <a16:creationId xmlns:a16="http://schemas.microsoft.com/office/drawing/2014/main" id="{45B36216-B2EB-4D1E-A28F-B38B6C08162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7</xdr:col>
      <xdr:colOff>17010</xdr:colOff>
      <xdr:row>0</xdr:row>
      <xdr:rowOff>60463</xdr:rowOff>
    </xdr:from>
    <xdr:to>
      <xdr:col>8</xdr:col>
      <xdr:colOff>362017</xdr:colOff>
      <xdr:row>0</xdr:row>
      <xdr:rowOff>432515</xdr:rowOff>
    </xdr:to>
    <xdr:pic>
      <xdr:nvPicPr>
        <xdr:cNvPr id="96" name="Immagine 95">
          <a:hlinkClick xmlns:r="http://schemas.openxmlformats.org/officeDocument/2006/relationships" r:id="rId46"/>
          <a:extLst>
            <a:ext uri="{FF2B5EF4-FFF2-40B4-BE49-F238E27FC236}">
              <a16:creationId xmlns:a16="http://schemas.microsoft.com/office/drawing/2014/main" id="{151CD7A7-2FBD-4CD5-99E4-B917A2D9AD3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11</xdr:col>
      <xdr:colOff>310771</xdr:colOff>
      <xdr:row>0</xdr:row>
      <xdr:rowOff>60367</xdr:rowOff>
    </xdr:from>
    <xdr:to>
      <xdr:col>13</xdr:col>
      <xdr:colOff>45641</xdr:colOff>
      <xdr:row>0</xdr:row>
      <xdr:rowOff>432210</xdr:rowOff>
    </xdr:to>
    <xdr:pic>
      <xdr:nvPicPr>
        <xdr:cNvPr id="97" name="Immagine 96">
          <a:hlinkClick xmlns:r="http://schemas.openxmlformats.org/officeDocument/2006/relationships" r:id="rId48"/>
          <a:extLst>
            <a:ext uri="{FF2B5EF4-FFF2-40B4-BE49-F238E27FC236}">
              <a16:creationId xmlns:a16="http://schemas.microsoft.com/office/drawing/2014/main" id="{B24272E4-8569-4ACF-AECD-F50C0FD8E97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13</xdr:col>
      <xdr:colOff>635</xdr:colOff>
      <xdr:row>0</xdr:row>
      <xdr:rowOff>57150</xdr:rowOff>
    </xdr:from>
    <xdr:to>
      <xdr:col>14</xdr:col>
      <xdr:colOff>348774</xdr:colOff>
      <xdr:row>0</xdr:row>
      <xdr:rowOff>429087</xdr:rowOff>
    </xdr:to>
    <xdr:pic>
      <xdr:nvPicPr>
        <xdr:cNvPr id="98" name="Immagine 97">
          <a:hlinkClick xmlns:r="http://schemas.openxmlformats.org/officeDocument/2006/relationships" r:id="rId50"/>
          <a:extLst>
            <a:ext uri="{FF2B5EF4-FFF2-40B4-BE49-F238E27FC236}">
              <a16:creationId xmlns:a16="http://schemas.microsoft.com/office/drawing/2014/main" id="{69185D89-A05F-4EB7-8F29-47AE4FBDC42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twoCellAnchor editAs="oneCell">
    <xdr:from>
      <xdr:col>1</xdr:col>
      <xdr:colOff>238126</xdr:colOff>
      <xdr:row>149</xdr:row>
      <xdr:rowOff>43071</xdr:rowOff>
    </xdr:from>
    <xdr:to>
      <xdr:col>11</xdr:col>
      <xdr:colOff>257176</xdr:colOff>
      <xdr:row>187</xdr:row>
      <xdr:rowOff>127468</xdr:rowOff>
    </xdr:to>
    <xdr:pic>
      <xdr:nvPicPr>
        <xdr:cNvPr id="3" name="Immagine 2">
          <a:extLst>
            <a:ext uri="{FF2B5EF4-FFF2-40B4-BE49-F238E27FC236}">
              <a16:creationId xmlns:a16="http://schemas.microsoft.com/office/drawing/2014/main" id="{1A6A6B14-A97B-44FE-991E-3CC09BD36B30}"/>
            </a:ext>
          </a:extLst>
        </xdr:cNvPr>
        <xdr:cNvPicPr>
          <a:picLocks noChangeAspect="1"/>
        </xdr:cNvPicPr>
      </xdr:nvPicPr>
      <xdr:blipFill rotWithShape="1">
        <a:blip xmlns:r="http://schemas.openxmlformats.org/officeDocument/2006/relationships" r:embed="rId52"/>
        <a:srcRect r="398"/>
        <a:stretch/>
      </xdr:blipFill>
      <xdr:spPr>
        <a:xfrm>
          <a:off x="876301" y="39790896"/>
          <a:ext cx="11906250" cy="6237547"/>
        </a:xfrm>
        <a:prstGeom prst="rect">
          <a:avLst/>
        </a:prstGeom>
      </xdr:spPr>
    </xdr:pic>
    <xdr:clientData/>
  </xdr:twoCellAnchor>
  <xdr:twoCellAnchor editAs="oneCell">
    <xdr:from>
      <xdr:col>0</xdr:col>
      <xdr:colOff>57151</xdr:colOff>
      <xdr:row>51</xdr:row>
      <xdr:rowOff>152401</xdr:rowOff>
    </xdr:from>
    <xdr:to>
      <xdr:col>0</xdr:col>
      <xdr:colOff>552451</xdr:colOff>
      <xdr:row>51</xdr:row>
      <xdr:rowOff>647701</xdr:rowOff>
    </xdr:to>
    <xdr:pic>
      <xdr:nvPicPr>
        <xdr:cNvPr id="9" name="Elemento grafico 8" descr="Avvertenza">
          <a:extLst>
            <a:ext uri="{FF2B5EF4-FFF2-40B4-BE49-F238E27FC236}">
              <a16:creationId xmlns:a16="http://schemas.microsoft.com/office/drawing/2014/main" id="{DE0D658B-C3B3-47A3-B62D-C0ECB674BCC2}"/>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 uri="{96DAC541-7B7A-43D3-8B79-37D633B846F1}">
              <asvg:svgBlip xmlns:asvg="http://schemas.microsoft.com/office/drawing/2016/SVG/main" r:embed="rId54"/>
            </a:ext>
          </a:extLst>
        </a:blip>
        <a:stretch>
          <a:fillRect/>
        </a:stretch>
      </xdr:blipFill>
      <xdr:spPr>
        <a:xfrm>
          <a:off x="57151" y="18154651"/>
          <a:ext cx="495300" cy="495300"/>
        </a:xfrm>
        <a:prstGeom prst="rect">
          <a:avLst/>
        </a:prstGeom>
      </xdr:spPr>
    </xdr:pic>
    <xdr:clientData/>
  </xdr:twoCellAnchor>
  <xdr:twoCellAnchor editAs="oneCell">
    <xdr:from>
      <xdr:col>1</xdr:col>
      <xdr:colOff>581025</xdr:colOff>
      <xdr:row>205</xdr:row>
      <xdr:rowOff>123825</xdr:rowOff>
    </xdr:from>
    <xdr:to>
      <xdr:col>12</xdr:col>
      <xdr:colOff>21535</xdr:colOff>
      <xdr:row>242</xdr:row>
      <xdr:rowOff>75380</xdr:rowOff>
    </xdr:to>
    <xdr:pic>
      <xdr:nvPicPr>
        <xdr:cNvPr id="5" name="Immagine 4">
          <a:extLst>
            <a:ext uri="{FF2B5EF4-FFF2-40B4-BE49-F238E27FC236}">
              <a16:creationId xmlns:a16="http://schemas.microsoft.com/office/drawing/2014/main" id="{0BE54821-D02C-4BCD-A83C-0BD528B3116A}"/>
            </a:ext>
          </a:extLst>
        </xdr:cNvPr>
        <xdr:cNvPicPr>
          <a:picLocks noChangeAspect="1"/>
        </xdr:cNvPicPr>
      </xdr:nvPicPr>
      <xdr:blipFill>
        <a:blip xmlns:r="http://schemas.openxmlformats.org/officeDocument/2006/relationships" r:embed="rId55"/>
        <a:stretch>
          <a:fillRect/>
        </a:stretch>
      </xdr:blipFill>
      <xdr:spPr>
        <a:xfrm>
          <a:off x="1219200" y="48939450"/>
          <a:ext cx="11937310" cy="5942780"/>
        </a:xfrm>
        <a:prstGeom prst="rect">
          <a:avLst/>
        </a:prstGeom>
      </xdr:spPr>
    </xdr:pic>
    <xdr:clientData/>
  </xdr:twoCellAnchor>
  <xdr:twoCellAnchor editAs="oneCell">
    <xdr:from>
      <xdr:col>1</xdr:col>
      <xdr:colOff>104775</xdr:colOff>
      <xdr:row>99</xdr:row>
      <xdr:rowOff>228600</xdr:rowOff>
    </xdr:from>
    <xdr:to>
      <xdr:col>10</xdr:col>
      <xdr:colOff>427175</xdr:colOff>
      <xdr:row>106</xdr:row>
      <xdr:rowOff>8825</xdr:rowOff>
    </xdr:to>
    <xdr:pic>
      <xdr:nvPicPr>
        <xdr:cNvPr id="8" name="Immagine 7">
          <a:extLst>
            <a:ext uri="{FF2B5EF4-FFF2-40B4-BE49-F238E27FC236}">
              <a16:creationId xmlns:a16="http://schemas.microsoft.com/office/drawing/2014/main" id="{8DF64FEB-0A4B-4E2B-8F22-B69C26928A48}"/>
            </a:ext>
          </a:extLst>
        </xdr:cNvPr>
        <xdr:cNvPicPr>
          <a:picLocks noChangeAspect="1"/>
        </xdr:cNvPicPr>
      </xdr:nvPicPr>
      <xdr:blipFill>
        <a:blip xmlns:r="http://schemas.openxmlformats.org/officeDocument/2006/relationships" r:embed="rId56"/>
        <a:stretch>
          <a:fillRect/>
        </a:stretch>
      </xdr:blipFill>
      <xdr:spPr>
        <a:xfrm>
          <a:off x="742950" y="26641425"/>
          <a:ext cx="11600000" cy="560000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0.76617</cdr:x>
      <cdr:y>0.94116</cdr:y>
    </cdr:from>
    <cdr:to>
      <cdr:x>1</cdr:x>
      <cdr:y>1</cdr:y>
    </cdr:to>
    <cdr:sp macro="" textlink="">
      <cdr:nvSpPr>
        <cdr:cNvPr id="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2"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4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5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5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6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4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5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8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0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19"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4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5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58"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8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2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29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2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2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2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3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3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338"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3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4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4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5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6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7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7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37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3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8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8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39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0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0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1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41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4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2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2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3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4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4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5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45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4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5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6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6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8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4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49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4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0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0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1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53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5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3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4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4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574"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5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7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8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58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5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13"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2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3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4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3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4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4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5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5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6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7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8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68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6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6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69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2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724"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7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3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5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6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763"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7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7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7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7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0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802"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8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1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3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3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841"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8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4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5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5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6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7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880"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8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8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89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8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0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1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919"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9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3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4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5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958"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9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7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8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99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997"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9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9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1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2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3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036"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0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4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5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6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6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7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075"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0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7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8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08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0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0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0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1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14"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1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1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23"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28"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2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4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4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5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53"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5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5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62"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67"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6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7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8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8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8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9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192"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19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19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19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01"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06"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0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1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1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24"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5"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2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29"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0.01296</cdr:x>
      <cdr:y>0.38294</cdr:y>
    </cdr:from>
    <cdr:to>
      <cdr:x>0.05973</cdr:x>
      <cdr:y>0.56769</cdr:y>
    </cdr:to>
    <cdr:sp macro="" textlink="">
      <cdr:nvSpPr>
        <cdr:cNvPr id="1231" name="CasellaDiTesto 1"/>
        <cdr:cNvSpPr txBox="1"/>
      </cdr:nvSpPr>
      <cdr:spPr>
        <a:xfrm xmlns:a="http://schemas.openxmlformats.org/drawingml/2006/main" rot="16200000">
          <a:off x="-274185" y="2202316"/>
          <a:ext cx="900000" cy="226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0.76617</cdr:x>
      <cdr:y>0.94116</cdr:y>
    </cdr:from>
    <cdr:to>
      <cdr:x>1</cdr:x>
      <cdr:y>1</cdr:y>
    </cdr:to>
    <cdr:sp macro="" textlink="">
      <cdr:nvSpPr>
        <cdr:cNvPr id="123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3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3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40"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0.0101</cdr:x>
      <cdr:y>0.01159</cdr:y>
    </cdr:from>
    <cdr:to>
      <cdr:x>0.08154</cdr:x>
      <cdr:y>0.30464</cdr:y>
    </cdr:to>
    <cdr:sp macro="" textlink="">
      <cdr:nvSpPr>
        <cdr:cNvPr id="1245" name="TextBox 1"/>
        <cdr:cNvSpPr txBox="1"/>
      </cdr:nvSpPr>
      <cdr:spPr>
        <a:xfrm xmlns:a="http://schemas.openxmlformats.org/drawingml/2006/main" rot="16200000">
          <a:off x="-411954" y="513554"/>
          <a:ext cx="1284686" cy="35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6"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7"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8"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49"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0"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1"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2"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3"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0.76617</cdr:x>
      <cdr:y>0.94116</cdr:y>
    </cdr:from>
    <cdr:to>
      <cdr:x>1</cdr:x>
      <cdr:y>1</cdr:y>
    </cdr:to>
    <cdr:sp macro="" textlink="">
      <cdr:nvSpPr>
        <cdr:cNvPr id="1254" name="TextBox 1"/>
        <cdr:cNvSpPr txBox="1"/>
      </cdr:nvSpPr>
      <cdr:spPr>
        <a:xfrm xmlns:a="http://schemas.openxmlformats.org/drawingml/2006/main">
          <a:off x="3914756" y="4586981"/>
          <a:ext cx="1194727" cy="286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a:latin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142876</xdr:colOff>
      <xdr:row>1</xdr:row>
      <xdr:rowOff>47626</xdr:rowOff>
    </xdr:from>
    <xdr:to>
      <xdr:col>0</xdr:col>
      <xdr:colOff>933450</xdr:colOff>
      <xdr:row>1</xdr:row>
      <xdr:rowOff>866775</xdr:rowOff>
    </xdr:to>
    <xdr:grpSp>
      <xdr:nvGrpSpPr>
        <xdr:cNvPr id="2" name="Gruppo 1">
          <a:extLst>
            <a:ext uri="{FF2B5EF4-FFF2-40B4-BE49-F238E27FC236}">
              <a16:creationId xmlns:a16="http://schemas.microsoft.com/office/drawing/2014/main" id="{D322C435-A109-4740-BE06-551BD0A5E56C}"/>
            </a:ext>
          </a:extLst>
        </xdr:cNvPr>
        <xdr:cNvGrpSpPr/>
      </xdr:nvGrpSpPr>
      <xdr:grpSpPr>
        <a:xfrm>
          <a:off x="142876" y="539751"/>
          <a:ext cx="790574" cy="819149"/>
          <a:chOff x="9382971" y="594192"/>
          <a:chExt cx="1184382" cy="1199966"/>
        </a:xfrm>
      </xdr:grpSpPr>
      <xdr:pic>
        <xdr:nvPicPr>
          <xdr:cNvPr id="3" name="Immagine 2">
            <a:extLst>
              <a:ext uri="{FF2B5EF4-FFF2-40B4-BE49-F238E27FC236}">
                <a16:creationId xmlns:a16="http://schemas.microsoft.com/office/drawing/2014/main" id="{206F6871-F960-4FAF-97E0-FEB5D7ABE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C5A5CE59-7054-4AD9-B163-3EE47EC9F4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6</xdr:col>
      <xdr:colOff>243209</xdr:colOff>
      <xdr:row>0</xdr:row>
      <xdr:rowOff>52161</xdr:rowOff>
    </xdr:from>
    <xdr:to>
      <xdr:col>7</xdr:col>
      <xdr:colOff>238125</xdr:colOff>
      <xdr:row>0</xdr:row>
      <xdr:rowOff>424213</xdr:rowOff>
    </xdr:to>
    <xdr:pic>
      <xdr:nvPicPr>
        <xdr:cNvPr id="18" name="Immagine 17">
          <a:hlinkClick xmlns:r="http://schemas.openxmlformats.org/officeDocument/2006/relationships" r:id="rId4"/>
          <a:extLst>
            <a:ext uri="{FF2B5EF4-FFF2-40B4-BE49-F238E27FC236}">
              <a16:creationId xmlns:a16="http://schemas.microsoft.com/office/drawing/2014/main" id="{3AC42E9C-87E8-4DA7-970E-39DE357C29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39334" y="52161"/>
          <a:ext cx="947416" cy="372052"/>
        </a:xfrm>
        <a:prstGeom prst="rect">
          <a:avLst/>
        </a:prstGeom>
      </xdr:spPr>
    </xdr:pic>
    <xdr:clientData/>
  </xdr:twoCellAnchor>
  <xdr:twoCellAnchor editAs="oneCell">
    <xdr:from>
      <xdr:col>5</xdr:col>
      <xdr:colOff>200025</xdr:colOff>
      <xdr:row>0</xdr:row>
      <xdr:rowOff>52160</xdr:rowOff>
    </xdr:from>
    <xdr:to>
      <xdr:col>6</xdr:col>
      <xdr:colOff>297625</xdr:colOff>
      <xdr:row>0</xdr:row>
      <xdr:rowOff>424211</xdr:rowOff>
    </xdr:to>
    <xdr:pic>
      <xdr:nvPicPr>
        <xdr:cNvPr id="19" name="Immagine 18">
          <a:hlinkClick xmlns:r="http://schemas.openxmlformats.org/officeDocument/2006/relationships" r:id="rId6"/>
          <a:extLst>
            <a:ext uri="{FF2B5EF4-FFF2-40B4-BE49-F238E27FC236}">
              <a16:creationId xmlns:a16="http://schemas.microsoft.com/office/drawing/2014/main" id="{79378B28-D218-43D3-A573-AD86885ED0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38900" y="52160"/>
          <a:ext cx="954850" cy="372051"/>
        </a:xfrm>
        <a:prstGeom prst="rect">
          <a:avLst/>
        </a:prstGeom>
      </xdr:spPr>
    </xdr:pic>
    <xdr:clientData/>
  </xdr:twoCellAnchor>
  <xdr:twoCellAnchor editAs="oneCell">
    <xdr:from>
      <xdr:col>3</xdr:col>
      <xdr:colOff>428066</xdr:colOff>
      <xdr:row>0</xdr:row>
      <xdr:rowOff>52161</xdr:rowOff>
    </xdr:from>
    <xdr:to>
      <xdr:col>5</xdr:col>
      <xdr:colOff>252640</xdr:colOff>
      <xdr:row>0</xdr:row>
      <xdr:rowOff>424213</xdr:rowOff>
    </xdr:to>
    <xdr:pic>
      <xdr:nvPicPr>
        <xdr:cNvPr id="20" name="Immagine 19">
          <a:hlinkClick xmlns:r="http://schemas.openxmlformats.org/officeDocument/2006/relationships" r:id="rId8"/>
          <a:extLst>
            <a:ext uri="{FF2B5EF4-FFF2-40B4-BE49-F238E27FC236}">
              <a16:creationId xmlns:a16="http://schemas.microsoft.com/office/drawing/2014/main" id="{20FD97FF-04F8-408E-A31B-F2BF5BFD34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23941" y="52161"/>
          <a:ext cx="967574" cy="372052"/>
        </a:xfrm>
        <a:prstGeom prst="rect">
          <a:avLst/>
        </a:prstGeom>
      </xdr:spPr>
    </xdr:pic>
    <xdr:clientData/>
  </xdr:twoCellAnchor>
  <xdr:twoCellAnchor editAs="oneCell">
    <xdr:from>
      <xdr:col>1</xdr:col>
      <xdr:colOff>134238</xdr:colOff>
      <xdr:row>0</xdr:row>
      <xdr:rowOff>52161</xdr:rowOff>
    </xdr:from>
    <xdr:to>
      <xdr:col>1</xdr:col>
      <xdr:colOff>1088845</xdr:colOff>
      <xdr:row>0</xdr:row>
      <xdr:rowOff>424213</xdr:rowOff>
    </xdr:to>
    <xdr:pic>
      <xdr:nvPicPr>
        <xdr:cNvPr id="21" name="Immagine 20">
          <a:hlinkClick xmlns:r="http://schemas.openxmlformats.org/officeDocument/2006/relationships" r:id="rId10"/>
          <a:extLst>
            <a:ext uri="{FF2B5EF4-FFF2-40B4-BE49-F238E27FC236}">
              <a16:creationId xmlns:a16="http://schemas.microsoft.com/office/drawing/2014/main" id="{6A08EC3C-D254-4FD8-B76F-FFB333FF3D0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92700" y="52161"/>
          <a:ext cx="954607" cy="372052"/>
        </a:xfrm>
        <a:prstGeom prst="rect">
          <a:avLst/>
        </a:prstGeom>
      </xdr:spPr>
    </xdr:pic>
    <xdr:clientData/>
  </xdr:twoCellAnchor>
  <xdr:twoCellAnchor editAs="oneCell">
    <xdr:from>
      <xdr:col>1</xdr:col>
      <xdr:colOff>1960456</xdr:colOff>
      <xdr:row>0</xdr:row>
      <xdr:rowOff>52161</xdr:rowOff>
    </xdr:from>
    <xdr:to>
      <xdr:col>2</xdr:col>
      <xdr:colOff>118463</xdr:colOff>
      <xdr:row>0</xdr:row>
      <xdr:rowOff>424213</xdr:rowOff>
    </xdr:to>
    <xdr:pic>
      <xdr:nvPicPr>
        <xdr:cNvPr id="22" name="Immagine 21">
          <a:hlinkClick xmlns:r="http://schemas.openxmlformats.org/officeDocument/2006/relationships" r:id="rId12"/>
          <a:extLst>
            <a:ext uri="{FF2B5EF4-FFF2-40B4-BE49-F238E27FC236}">
              <a16:creationId xmlns:a16="http://schemas.microsoft.com/office/drawing/2014/main" id="{A3DF2FC0-D82A-4FD6-8E96-05603CA0669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18918" y="52161"/>
          <a:ext cx="954449" cy="372052"/>
        </a:xfrm>
        <a:prstGeom prst="rect">
          <a:avLst/>
        </a:prstGeom>
      </xdr:spPr>
    </xdr:pic>
    <xdr:clientData/>
  </xdr:twoCellAnchor>
  <xdr:twoCellAnchor editAs="oneCell">
    <xdr:from>
      <xdr:col>7</xdr:col>
      <xdr:colOff>200025</xdr:colOff>
      <xdr:row>0</xdr:row>
      <xdr:rowOff>52161</xdr:rowOff>
    </xdr:from>
    <xdr:to>
      <xdr:col>8</xdr:col>
      <xdr:colOff>67080</xdr:colOff>
      <xdr:row>0</xdr:row>
      <xdr:rowOff>424213</xdr:rowOff>
    </xdr:to>
    <xdr:pic>
      <xdr:nvPicPr>
        <xdr:cNvPr id="23" name="Immagine 22">
          <a:hlinkClick xmlns:r="http://schemas.openxmlformats.org/officeDocument/2006/relationships" r:id="rId14"/>
          <a:extLst>
            <a:ext uri="{FF2B5EF4-FFF2-40B4-BE49-F238E27FC236}">
              <a16:creationId xmlns:a16="http://schemas.microsoft.com/office/drawing/2014/main" id="{3DC2BE6B-FAD8-4244-A053-EEFA4F08778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48650" y="52161"/>
          <a:ext cx="952905" cy="372052"/>
        </a:xfrm>
        <a:prstGeom prst="rect">
          <a:avLst/>
        </a:prstGeom>
      </xdr:spPr>
    </xdr:pic>
    <xdr:clientData/>
  </xdr:twoCellAnchor>
  <xdr:twoCellAnchor editAs="oneCell">
    <xdr:from>
      <xdr:col>11</xdr:col>
      <xdr:colOff>191593</xdr:colOff>
      <xdr:row>0</xdr:row>
      <xdr:rowOff>52160</xdr:rowOff>
    </xdr:from>
    <xdr:to>
      <xdr:col>12</xdr:col>
      <xdr:colOff>392746</xdr:colOff>
      <xdr:row>0</xdr:row>
      <xdr:rowOff>424211</xdr:rowOff>
    </xdr:to>
    <xdr:pic>
      <xdr:nvPicPr>
        <xdr:cNvPr id="24" name="Immagine 23">
          <a:hlinkClick xmlns:r="http://schemas.openxmlformats.org/officeDocument/2006/relationships" r:id="rId16"/>
          <a:extLst>
            <a:ext uri="{FF2B5EF4-FFF2-40B4-BE49-F238E27FC236}">
              <a16:creationId xmlns:a16="http://schemas.microsoft.com/office/drawing/2014/main" id="{8C8EA41D-930A-448A-9670-8F702AFD352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973893" y="52160"/>
          <a:ext cx="953628" cy="372051"/>
        </a:xfrm>
        <a:prstGeom prst="rect">
          <a:avLst/>
        </a:prstGeom>
      </xdr:spPr>
    </xdr:pic>
    <xdr:clientData/>
  </xdr:twoCellAnchor>
  <xdr:twoCellAnchor editAs="oneCell">
    <xdr:from>
      <xdr:col>0</xdr:col>
      <xdr:colOff>73272</xdr:colOff>
      <xdr:row>0</xdr:row>
      <xdr:rowOff>52827</xdr:rowOff>
    </xdr:from>
    <xdr:to>
      <xdr:col>0</xdr:col>
      <xdr:colOff>1027879</xdr:colOff>
      <xdr:row>0</xdr:row>
      <xdr:rowOff>423547</xdr:rowOff>
    </xdr:to>
    <xdr:pic>
      <xdr:nvPicPr>
        <xdr:cNvPr id="25" name="Immagine 24">
          <a:hlinkClick xmlns:r="http://schemas.openxmlformats.org/officeDocument/2006/relationships" r:id="rId18"/>
          <a:extLst>
            <a:ext uri="{FF2B5EF4-FFF2-40B4-BE49-F238E27FC236}">
              <a16:creationId xmlns:a16="http://schemas.microsoft.com/office/drawing/2014/main" id="{B54F63A3-028D-4E7B-ABF1-285449C0F04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73272" y="52827"/>
          <a:ext cx="954607" cy="370720"/>
        </a:xfrm>
        <a:prstGeom prst="rect">
          <a:avLst/>
        </a:prstGeom>
      </xdr:spPr>
    </xdr:pic>
    <xdr:clientData/>
  </xdr:twoCellAnchor>
  <xdr:twoCellAnchor editAs="oneCell">
    <xdr:from>
      <xdr:col>0</xdr:col>
      <xdr:colOff>982987</xdr:colOff>
      <xdr:row>0</xdr:row>
      <xdr:rowOff>52160</xdr:rowOff>
    </xdr:from>
    <xdr:to>
      <xdr:col>1</xdr:col>
      <xdr:colOff>179130</xdr:colOff>
      <xdr:row>0</xdr:row>
      <xdr:rowOff>424211</xdr:rowOff>
    </xdr:to>
    <xdr:pic>
      <xdr:nvPicPr>
        <xdr:cNvPr id="26" name="Immagine 25">
          <a:hlinkClick xmlns:r="http://schemas.openxmlformats.org/officeDocument/2006/relationships" r:id="rId20"/>
          <a:extLst>
            <a:ext uri="{FF2B5EF4-FFF2-40B4-BE49-F238E27FC236}">
              <a16:creationId xmlns:a16="http://schemas.microsoft.com/office/drawing/2014/main" id="{2FA1286D-D1D2-4E04-8D46-275BFD52CD3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82987" y="52160"/>
          <a:ext cx="954605" cy="372051"/>
        </a:xfrm>
        <a:prstGeom prst="rect">
          <a:avLst/>
        </a:prstGeom>
      </xdr:spPr>
    </xdr:pic>
    <xdr:clientData/>
  </xdr:twoCellAnchor>
  <xdr:twoCellAnchor editAs="oneCell">
    <xdr:from>
      <xdr:col>1</xdr:col>
      <xdr:colOff>1043953</xdr:colOff>
      <xdr:row>0</xdr:row>
      <xdr:rowOff>52160</xdr:rowOff>
    </xdr:from>
    <xdr:to>
      <xdr:col>1</xdr:col>
      <xdr:colOff>2004168</xdr:colOff>
      <xdr:row>0</xdr:row>
      <xdr:rowOff>424211</xdr:rowOff>
    </xdr:to>
    <xdr:pic>
      <xdr:nvPicPr>
        <xdr:cNvPr id="27" name="Immagine 26">
          <a:hlinkClick xmlns:r="http://schemas.openxmlformats.org/officeDocument/2006/relationships" r:id="rId22"/>
          <a:extLst>
            <a:ext uri="{FF2B5EF4-FFF2-40B4-BE49-F238E27FC236}">
              <a16:creationId xmlns:a16="http://schemas.microsoft.com/office/drawing/2014/main" id="{E4824614-FCC2-4047-9B18-7B5FC84504D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802415" y="52160"/>
          <a:ext cx="960215" cy="372051"/>
        </a:xfrm>
        <a:prstGeom prst="rect">
          <a:avLst/>
        </a:prstGeom>
      </xdr:spPr>
    </xdr:pic>
    <xdr:clientData/>
  </xdr:twoCellAnchor>
  <xdr:twoCellAnchor editAs="oneCell">
    <xdr:from>
      <xdr:col>12</xdr:col>
      <xdr:colOff>347854</xdr:colOff>
      <xdr:row>0</xdr:row>
      <xdr:rowOff>52161</xdr:rowOff>
    </xdr:from>
    <xdr:to>
      <xdr:col>13</xdr:col>
      <xdr:colOff>413268</xdr:colOff>
      <xdr:row>0</xdr:row>
      <xdr:rowOff>424213</xdr:rowOff>
    </xdr:to>
    <xdr:pic>
      <xdr:nvPicPr>
        <xdr:cNvPr id="28" name="Immagine 27">
          <a:hlinkClick xmlns:r="http://schemas.openxmlformats.org/officeDocument/2006/relationships" r:id="rId24"/>
          <a:extLst>
            <a:ext uri="{FF2B5EF4-FFF2-40B4-BE49-F238E27FC236}">
              <a16:creationId xmlns:a16="http://schemas.microsoft.com/office/drawing/2014/main" id="{346ED3EC-936B-4619-8337-446B43A8939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882629" y="52161"/>
          <a:ext cx="960764" cy="372052"/>
        </a:xfrm>
        <a:prstGeom prst="rect">
          <a:avLst/>
        </a:prstGeom>
      </xdr:spPr>
    </xdr:pic>
    <xdr:clientData/>
  </xdr:twoCellAnchor>
  <xdr:twoCellAnchor editAs="oneCell">
    <xdr:from>
      <xdr:col>2</xdr:col>
      <xdr:colOff>63747</xdr:colOff>
      <xdr:row>0</xdr:row>
      <xdr:rowOff>52160</xdr:rowOff>
    </xdr:from>
    <xdr:to>
      <xdr:col>3</xdr:col>
      <xdr:colOff>471512</xdr:colOff>
      <xdr:row>0</xdr:row>
      <xdr:rowOff>424211</xdr:rowOff>
    </xdr:to>
    <xdr:pic>
      <xdr:nvPicPr>
        <xdr:cNvPr id="29" name="Immagine 28">
          <a:hlinkClick xmlns:r="http://schemas.openxmlformats.org/officeDocument/2006/relationships" r:id="rId26"/>
          <a:extLst>
            <a:ext uri="{FF2B5EF4-FFF2-40B4-BE49-F238E27FC236}">
              <a16:creationId xmlns:a16="http://schemas.microsoft.com/office/drawing/2014/main" id="{181F4099-2BF9-48E5-9FAC-7D84D0A2523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07172" y="52160"/>
          <a:ext cx="960215" cy="372051"/>
        </a:xfrm>
        <a:prstGeom prst="rect">
          <a:avLst/>
        </a:prstGeom>
      </xdr:spPr>
    </xdr:pic>
    <xdr:clientData/>
  </xdr:twoCellAnchor>
  <xdr:twoCellAnchor editAs="oneCell">
    <xdr:from>
      <xdr:col>8</xdr:col>
      <xdr:colOff>16953</xdr:colOff>
      <xdr:row>0</xdr:row>
      <xdr:rowOff>52161</xdr:rowOff>
    </xdr:from>
    <xdr:to>
      <xdr:col>9</xdr:col>
      <xdr:colOff>411000</xdr:colOff>
      <xdr:row>0</xdr:row>
      <xdr:rowOff>424213</xdr:rowOff>
    </xdr:to>
    <xdr:pic>
      <xdr:nvPicPr>
        <xdr:cNvPr id="30" name="Immagine 29">
          <a:hlinkClick xmlns:r="http://schemas.openxmlformats.org/officeDocument/2006/relationships" r:id="rId28"/>
          <a:extLst>
            <a:ext uri="{FF2B5EF4-FFF2-40B4-BE49-F238E27FC236}">
              <a16:creationId xmlns:a16="http://schemas.microsoft.com/office/drawing/2014/main" id="{CA0A1FBE-294B-4889-82B0-AB5D697EAD3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51428" y="52161"/>
          <a:ext cx="965547" cy="372052"/>
        </a:xfrm>
        <a:prstGeom prst="rect">
          <a:avLst/>
        </a:prstGeom>
      </xdr:spPr>
    </xdr:pic>
    <xdr:clientData/>
  </xdr:twoCellAnchor>
  <xdr:twoCellAnchor editAs="oneCell">
    <xdr:from>
      <xdr:col>16</xdr:col>
      <xdr:colOff>1087497</xdr:colOff>
      <xdr:row>0</xdr:row>
      <xdr:rowOff>53492</xdr:rowOff>
    </xdr:from>
    <xdr:to>
      <xdr:col>17</xdr:col>
      <xdr:colOff>922296</xdr:colOff>
      <xdr:row>0</xdr:row>
      <xdr:rowOff>422881</xdr:rowOff>
    </xdr:to>
    <xdr:pic>
      <xdr:nvPicPr>
        <xdr:cNvPr id="31" name="Immagine 30">
          <a:hlinkClick xmlns:r="http://schemas.openxmlformats.org/officeDocument/2006/relationships" r:id="rId30"/>
          <a:extLst>
            <a:ext uri="{FF2B5EF4-FFF2-40B4-BE49-F238E27FC236}">
              <a16:creationId xmlns:a16="http://schemas.microsoft.com/office/drawing/2014/main" id="{70A0B64F-6F5C-47A5-8B1C-18F91CD01992}"/>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a:xfrm>
          <a:off x="15517872" y="53492"/>
          <a:ext cx="949224" cy="369389"/>
        </a:xfrm>
        <a:prstGeom prst="rect">
          <a:avLst/>
        </a:prstGeom>
      </xdr:spPr>
    </xdr:pic>
    <xdr:clientData/>
  </xdr:twoCellAnchor>
  <xdr:twoCellAnchor editAs="oneCell">
    <xdr:from>
      <xdr:col>16</xdr:col>
      <xdr:colOff>178765</xdr:colOff>
      <xdr:row>0</xdr:row>
      <xdr:rowOff>52160</xdr:rowOff>
    </xdr:from>
    <xdr:to>
      <xdr:col>17</xdr:col>
      <xdr:colOff>16122</xdr:colOff>
      <xdr:row>0</xdr:row>
      <xdr:rowOff>424211</xdr:rowOff>
    </xdr:to>
    <xdr:pic>
      <xdr:nvPicPr>
        <xdr:cNvPr id="32" name="Immagine 31">
          <a:hlinkClick xmlns:r="http://schemas.openxmlformats.org/officeDocument/2006/relationships" r:id="rId32"/>
          <a:extLst>
            <a:ext uri="{FF2B5EF4-FFF2-40B4-BE49-F238E27FC236}">
              <a16:creationId xmlns:a16="http://schemas.microsoft.com/office/drawing/2014/main" id="{971A6DFC-BF36-42DF-B03F-B47A5ABFD9E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609140" y="52160"/>
          <a:ext cx="951782" cy="372051"/>
        </a:xfrm>
        <a:prstGeom prst="rect">
          <a:avLst/>
        </a:prstGeom>
      </xdr:spPr>
    </xdr:pic>
    <xdr:clientData/>
  </xdr:twoCellAnchor>
  <xdr:twoCellAnchor editAs="oneCell">
    <xdr:from>
      <xdr:col>9</xdr:col>
      <xdr:colOff>357959</xdr:colOff>
      <xdr:row>0</xdr:row>
      <xdr:rowOff>52161</xdr:rowOff>
    </xdr:from>
    <xdr:to>
      <xdr:col>11</xdr:col>
      <xdr:colOff>236485</xdr:colOff>
      <xdr:row>0</xdr:row>
      <xdr:rowOff>424213</xdr:rowOff>
    </xdr:to>
    <xdr:pic>
      <xdr:nvPicPr>
        <xdr:cNvPr id="33" name="Immagine 32">
          <a:hlinkClick xmlns:r="http://schemas.openxmlformats.org/officeDocument/2006/relationships" r:id="rId34"/>
          <a:extLst>
            <a:ext uri="{FF2B5EF4-FFF2-40B4-BE49-F238E27FC236}">
              <a16:creationId xmlns:a16="http://schemas.microsoft.com/office/drawing/2014/main" id="{DD066157-E249-4287-8BD2-019F1C32698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063934" y="52161"/>
          <a:ext cx="954851" cy="372052"/>
        </a:xfrm>
        <a:prstGeom prst="rect">
          <a:avLst/>
        </a:prstGeom>
      </xdr:spPr>
    </xdr:pic>
    <xdr:clientData/>
  </xdr:twoCellAnchor>
  <xdr:twoCellAnchor editAs="oneCell">
    <xdr:from>
      <xdr:col>15</xdr:col>
      <xdr:colOff>191138</xdr:colOff>
      <xdr:row>0</xdr:row>
      <xdr:rowOff>48848</xdr:rowOff>
    </xdr:from>
    <xdr:to>
      <xdr:col>16</xdr:col>
      <xdr:colOff>232523</xdr:colOff>
      <xdr:row>0</xdr:row>
      <xdr:rowOff>420785</xdr:rowOff>
    </xdr:to>
    <xdr:pic>
      <xdr:nvPicPr>
        <xdr:cNvPr id="35" name="Immagine 34">
          <a:hlinkClick xmlns:r="http://schemas.openxmlformats.org/officeDocument/2006/relationships" r:id="rId36"/>
          <a:extLst>
            <a:ext uri="{FF2B5EF4-FFF2-40B4-BE49-F238E27FC236}">
              <a16:creationId xmlns:a16="http://schemas.microsoft.com/office/drawing/2014/main" id="{5E2AEC7D-1DA7-4293-917A-B2F83DA2C4B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3707113" y="48848"/>
          <a:ext cx="955785" cy="371937"/>
        </a:xfrm>
        <a:prstGeom prst="rect">
          <a:avLst/>
        </a:prstGeom>
      </xdr:spPr>
    </xdr:pic>
    <xdr:clientData/>
  </xdr:twoCellAnchor>
  <xdr:oneCellAnchor>
    <xdr:from>
      <xdr:col>13</xdr:col>
      <xdr:colOff>371475</xdr:colOff>
      <xdr:row>0</xdr:row>
      <xdr:rowOff>52065</xdr:rowOff>
    </xdr:from>
    <xdr:ext cx="953093" cy="371843"/>
    <xdr:pic>
      <xdr:nvPicPr>
        <xdr:cNvPr id="36" name="Immagine 35">
          <a:hlinkClick xmlns:r="http://schemas.openxmlformats.org/officeDocument/2006/relationships" r:id="rId38"/>
          <a:extLst>
            <a:ext uri="{FF2B5EF4-FFF2-40B4-BE49-F238E27FC236}">
              <a16:creationId xmlns:a16="http://schemas.microsoft.com/office/drawing/2014/main" id="{37AEE372-229F-4B99-9E72-ED48A7161F5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2801600" y="52065"/>
          <a:ext cx="953093" cy="37184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142875</xdr:colOff>
      <xdr:row>1</xdr:row>
      <xdr:rowOff>47625</xdr:rowOff>
    </xdr:from>
    <xdr:to>
      <xdr:col>1</xdr:col>
      <xdr:colOff>666750</xdr:colOff>
      <xdr:row>2</xdr:row>
      <xdr:rowOff>251</xdr:rowOff>
    </xdr:to>
    <xdr:grpSp>
      <xdr:nvGrpSpPr>
        <xdr:cNvPr id="2" name="Gruppo 1">
          <a:extLst>
            <a:ext uri="{FF2B5EF4-FFF2-40B4-BE49-F238E27FC236}">
              <a16:creationId xmlns:a16="http://schemas.microsoft.com/office/drawing/2014/main" id="{32EACF49-B094-4F21-9038-3D5EAAC43294}"/>
            </a:ext>
          </a:extLst>
        </xdr:cNvPr>
        <xdr:cNvGrpSpPr/>
      </xdr:nvGrpSpPr>
      <xdr:grpSpPr>
        <a:xfrm>
          <a:off x="142875" y="533400"/>
          <a:ext cx="838200" cy="828926"/>
          <a:chOff x="9382971" y="594192"/>
          <a:chExt cx="1184382" cy="1199966"/>
        </a:xfrm>
      </xdr:grpSpPr>
      <xdr:pic>
        <xdr:nvPicPr>
          <xdr:cNvPr id="3" name="Immagine 2">
            <a:extLst>
              <a:ext uri="{FF2B5EF4-FFF2-40B4-BE49-F238E27FC236}">
                <a16:creationId xmlns:a16="http://schemas.microsoft.com/office/drawing/2014/main" id="{8208363D-4CB2-4689-BF04-47B1990114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5B07116F-5150-4F03-9876-CBD2D358DB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3</xdr:col>
      <xdr:colOff>1824600</xdr:colOff>
      <xdr:row>0</xdr:row>
      <xdr:rowOff>60463</xdr:rowOff>
    </xdr:from>
    <xdr:to>
      <xdr:col>4</xdr:col>
      <xdr:colOff>248984</xdr:colOff>
      <xdr:row>0</xdr:row>
      <xdr:rowOff>432515</xdr:rowOff>
    </xdr:to>
    <xdr:pic>
      <xdr:nvPicPr>
        <xdr:cNvPr id="59" name="Immagine 58">
          <a:hlinkClick xmlns:r="http://schemas.openxmlformats.org/officeDocument/2006/relationships" r:id="rId4"/>
          <a:extLst>
            <a:ext uri="{FF2B5EF4-FFF2-40B4-BE49-F238E27FC236}">
              <a16:creationId xmlns:a16="http://schemas.microsoft.com/office/drawing/2014/main" id="{93A36492-B786-4007-9062-05A213D864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3</xdr:col>
      <xdr:colOff>914886</xdr:colOff>
      <xdr:row>0</xdr:row>
      <xdr:rowOff>60462</xdr:rowOff>
    </xdr:from>
    <xdr:to>
      <xdr:col>3</xdr:col>
      <xdr:colOff>1869491</xdr:colOff>
      <xdr:row>0</xdr:row>
      <xdr:rowOff>432513</xdr:rowOff>
    </xdr:to>
    <xdr:pic>
      <xdr:nvPicPr>
        <xdr:cNvPr id="60" name="Immagine 59">
          <a:hlinkClick xmlns:r="http://schemas.openxmlformats.org/officeDocument/2006/relationships" r:id="rId6"/>
          <a:extLst>
            <a:ext uri="{FF2B5EF4-FFF2-40B4-BE49-F238E27FC236}">
              <a16:creationId xmlns:a16="http://schemas.microsoft.com/office/drawing/2014/main" id="{A1FAC669-60F6-4A86-98CD-E23FAA7D21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2</xdr:col>
      <xdr:colOff>3052323</xdr:colOff>
      <xdr:row>0</xdr:row>
      <xdr:rowOff>60463</xdr:rowOff>
    </xdr:from>
    <xdr:to>
      <xdr:col>3</xdr:col>
      <xdr:colOff>957976</xdr:colOff>
      <xdr:row>0</xdr:row>
      <xdr:rowOff>432515</xdr:rowOff>
    </xdr:to>
    <xdr:pic>
      <xdr:nvPicPr>
        <xdr:cNvPr id="61" name="Immagine 60">
          <a:hlinkClick xmlns:r="http://schemas.openxmlformats.org/officeDocument/2006/relationships" r:id="rId8"/>
          <a:extLst>
            <a:ext uri="{FF2B5EF4-FFF2-40B4-BE49-F238E27FC236}">
              <a16:creationId xmlns:a16="http://schemas.microsoft.com/office/drawing/2014/main" id="{DAFCAF83-B266-4555-862B-A9BAF71589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1</xdr:col>
      <xdr:colOff>1562253</xdr:colOff>
      <xdr:row>0</xdr:row>
      <xdr:rowOff>61129</xdr:rowOff>
    </xdr:from>
    <xdr:to>
      <xdr:col>2</xdr:col>
      <xdr:colOff>354685</xdr:colOff>
      <xdr:row>0</xdr:row>
      <xdr:rowOff>431849</xdr:rowOff>
    </xdr:to>
    <xdr:pic>
      <xdr:nvPicPr>
        <xdr:cNvPr id="62" name="Immagine 61">
          <a:hlinkClick xmlns:r="http://schemas.openxmlformats.org/officeDocument/2006/relationships" r:id="rId10"/>
          <a:extLst>
            <a:ext uri="{FF2B5EF4-FFF2-40B4-BE49-F238E27FC236}">
              <a16:creationId xmlns:a16="http://schemas.microsoft.com/office/drawing/2014/main" id="{0C41DDFE-9867-4195-BF2B-C7597AA24A7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1876578" y="61129"/>
          <a:ext cx="954607" cy="370720"/>
        </a:xfrm>
        <a:prstGeom prst="rect">
          <a:avLst/>
        </a:prstGeom>
      </xdr:spPr>
    </xdr:pic>
    <xdr:clientData/>
  </xdr:twoCellAnchor>
  <xdr:twoCellAnchor editAs="oneCell">
    <xdr:from>
      <xdr:col>2</xdr:col>
      <xdr:colOff>1226296</xdr:colOff>
      <xdr:row>0</xdr:row>
      <xdr:rowOff>60463</xdr:rowOff>
    </xdr:from>
    <xdr:to>
      <xdr:col>2</xdr:col>
      <xdr:colOff>2180745</xdr:colOff>
      <xdr:row>0</xdr:row>
      <xdr:rowOff>432515</xdr:rowOff>
    </xdr:to>
    <xdr:pic>
      <xdr:nvPicPr>
        <xdr:cNvPr id="63" name="Immagine 62">
          <a:hlinkClick xmlns:r="http://schemas.openxmlformats.org/officeDocument/2006/relationships" r:id="rId12"/>
          <a:extLst>
            <a:ext uri="{FF2B5EF4-FFF2-40B4-BE49-F238E27FC236}">
              <a16:creationId xmlns:a16="http://schemas.microsoft.com/office/drawing/2014/main" id="{98A906C5-BB7A-4ABC-9C07-BC753342D6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4</xdr:col>
      <xdr:colOff>204813</xdr:colOff>
      <xdr:row>0</xdr:row>
      <xdr:rowOff>60463</xdr:rowOff>
    </xdr:from>
    <xdr:to>
      <xdr:col>4</xdr:col>
      <xdr:colOff>1162847</xdr:colOff>
      <xdr:row>0</xdr:row>
      <xdr:rowOff>432515</xdr:rowOff>
    </xdr:to>
    <xdr:pic>
      <xdr:nvPicPr>
        <xdr:cNvPr id="64" name="Immagine 63">
          <a:hlinkClick xmlns:r="http://schemas.openxmlformats.org/officeDocument/2006/relationships" r:id="rId14"/>
          <a:extLst>
            <a:ext uri="{FF2B5EF4-FFF2-40B4-BE49-F238E27FC236}">
              <a16:creationId xmlns:a16="http://schemas.microsoft.com/office/drawing/2014/main" id="{51CFC583-7D0A-408D-8A8A-D9848847786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4</xdr:col>
      <xdr:colOff>2946025</xdr:colOff>
      <xdr:row>0</xdr:row>
      <xdr:rowOff>60462</xdr:rowOff>
    </xdr:from>
    <xdr:to>
      <xdr:col>4</xdr:col>
      <xdr:colOff>3900630</xdr:colOff>
      <xdr:row>0</xdr:row>
      <xdr:rowOff>432513</xdr:rowOff>
    </xdr:to>
    <xdr:pic>
      <xdr:nvPicPr>
        <xdr:cNvPr id="65" name="Immagine 64">
          <a:hlinkClick xmlns:r="http://schemas.openxmlformats.org/officeDocument/2006/relationships" r:id="rId16"/>
          <a:extLst>
            <a:ext uri="{FF2B5EF4-FFF2-40B4-BE49-F238E27FC236}">
              <a16:creationId xmlns:a16="http://schemas.microsoft.com/office/drawing/2014/main" id="{22019870-7DFA-4E85-98C4-05A5633EC94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1</xdr:col>
      <xdr:colOff>697432</xdr:colOff>
      <xdr:row>0</xdr:row>
      <xdr:rowOff>431849</xdr:rowOff>
    </xdr:to>
    <xdr:pic>
      <xdr:nvPicPr>
        <xdr:cNvPr id="66" name="Immagine 65">
          <a:hlinkClick xmlns:r="http://schemas.openxmlformats.org/officeDocument/2006/relationships" r:id="rId18"/>
          <a:extLst>
            <a:ext uri="{FF2B5EF4-FFF2-40B4-BE49-F238E27FC236}">
              <a16:creationId xmlns:a16="http://schemas.microsoft.com/office/drawing/2014/main" id="{253D1704-8369-4501-99D7-75C7A70F3DC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652540</xdr:colOff>
      <xdr:row>0</xdr:row>
      <xdr:rowOff>60462</xdr:rowOff>
    </xdr:from>
    <xdr:to>
      <xdr:col>1</xdr:col>
      <xdr:colOff>1607145</xdr:colOff>
      <xdr:row>0</xdr:row>
      <xdr:rowOff>432513</xdr:rowOff>
    </xdr:to>
    <xdr:pic>
      <xdr:nvPicPr>
        <xdr:cNvPr id="67" name="Immagine 66">
          <a:hlinkClick xmlns:r="http://schemas.openxmlformats.org/officeDocument/2006/relationships" r:id="rId20"/>
          <a:extLst>
            <a:ext uri="{FF2B5EF4-FFF2-40B4-BE49-F238E27FC236}">
              <a16:creationId xmlns:a16="http://schemas.microsoft.com/office/drawing/2014/main" id="{7B811FA7-03F5-49D5-B056-95E40DBAE8C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2</xdr:col>
      <xdr:colOff>309793</xdr:colOff>
      <xdr:row>0</xdr:row>
      <xdr:rowOff>60462</xdr:rowOff>
    </xdr:from>
    <xdr:to>
      <xdr:col>2</xdr:col>
      <xdr:colOff>1270008</xdr:colOff>
      <xdr:row>0</xdr:row>
      <xdr:rowOff>432513</xdr:rowOff>
    </xdr:to>
    <xdr:pic>
      <xdr:nvPicPr>
        <xdr:cNvPr id="68" name="Immagine 67">
          <a:hlinkClick xmlns:r="http://schemas.openxmlformats.org/officeDocument/2006/relationships" r:id="rId22"/>
          <a:extLst>
            <a:ext uri="{FF2B5EF4-FFF2-40B4-BE49-F238E27FC236}">
              <a16:creationId xmlns:a16="http://schemas.microsoft.com/office/drawing/2014/main" id="{8CD714C1-E9DA-4855-B886-187461E063A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4</xdr:col>
      <xdr:colOff>3855738</xdr:colOff>
      <xdr:row>0</xdr:row>
      <xdr:rowOff>60463</xdr:rowOff>
    </xdr:from>
    <xdr:to>
      <xdr:col>5</xdr:col>
      <xdr:colOff>831388</xdr:colOff>
      <xdr:row>0</xdr:row>
      <xdr:rowOff>432515</xdr:rowOff>
    </xdr:to>
    <xdr:pic>
      <xdr:nvPicPr>
        <xdr:cNvPr id="69" name="Immagine 68">
          <a:hlinkClick xmlns:r="http://schemas.openxmlformats.org/officeDocument/2006/relationships" r:id="rId24"/>
          <a:extLst>
            <a:ext uri="{FF2B5EF4-FFF2-40B4-BE49-F238E27FC236}">
              <a16:creationId xmlns:a16="http://schemas.microsoft.com/office/drawing/2014/main" id="{A20B76A6-B3ED-46DB-83B4-FCD673789A8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2</xdr:col>
      <xdr:colOff>2135820</xdr:colOff>
      <xdr:row>0</xdr:row>
      <xdr:rowOff>60462</xdr:rowOff>
    </xdr:from>
    <xdr:to>
      <xdr:col>3</xdr:col>
      <xdr:colOff>38510</xdr:colOff>
      <xdr:row>0</xdr:row>
      <xdr:rowOff>432513</xdr:rowOff>
    </xdr:to>
    <xdr:pic>
      <xdr:nvPicPr>
        <xdr:cNvPr id="70" name="Immagine 69">
          <a:hlinkClick xmlns:r="http://schemas.openxmlformats.org/officeDocument/2006/relationships" r:id="rId26"/>
          <a:extLst>
            <a:ext uri="{FF2B5EF4-FFF2-40B4-BE49-F238E27FC236}">
              <a16:creationId xmlns:a16="http://schemas.microsoft.com/office/drawing/2014/main" id="{4B9C7DE2-520C-40CD-B92F-486263D8438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4</xdr:col>
      <xdr:colOff>1118675</xdr:colOff>
      <xdr:row>0</xdr:row>
      <xdr:rowOff>60463</xdr:rowOff>
    </xdr:from>
    <xdr:to>
      <xdr:col>4</xdr:col>
      <xdr:colOff>2079826</xdr:colOff>
      <xdr:row>0</xdr:row>
      <xdr:rowOff>432515</xdr:rowOff>
    </xdr:to>
    <xdr:pic>
      <xdr:nvPicPr>
        <xdr:cNvPr id="71" name="Immagine 70">
          <a:hlinkClick xmlns:r="http://schemas.openxmlformats.org/officeDocument/2006/relationships" r:id="rId28"/>
          <a:extLst>
            <a:ext uri="{FF2B5EF4-FFF2-40B4-BE49-F238E27FC236}">
              <a16:creationId xmlns:a16="http://schemas.microsoft.com/office/drawing/2014/main" id="{4044AE21-20D5-43F1-AE0F-E7654C88630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7</xdr:col>
      <xdr:colOff>318900</xdr:colOff>
      <xdr:row>0</xdr:row>
      <xdr:rowOff>60463</xdr:rowOff>
    </xdr:from>
    <xdr:to>
      <xdr:col>9</xdr:col>
      <xdr:colOff>50878</xdr:colOff>
      <xdr:row>0</xdr:row>
      <xdr:rowOff>432515</xdr:rowOff>
    </xdr:to>
    <xdr:pic>
      <xdr:nvPicPr>
        <xdr:cNvPr id="72" name="Immagine 71">
          <a:hlinkClick xmlns:r="http://schemas.openxmlformats.org/officeDocument/2006/relationships" r:id="rId30"/>
          <a:extLst>
            <a:ext uri="{FF2B5EF4-FFF2-40B4-BE49-F238E27FC236}">
              <a16:creationId xmlns:a16="http://schemas.microsoft.com/office/drawing/2014/main" id="{DF085465-97BC-4944-B7DD-5A335CE03D8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5</xdr:col>
      <xdr:colOff>2609591</xdr:colOff>
      <xdr:row>0</xdr:row>
      <xdr:rowOff>60462</xdr:rowOff>
    </xdr:from>
    <xdr:to>
      <xdr:col>7</xdr:col>
      <xdr:colOff>361950</xdr:colOff>
      <xdr:row>0</xdr:row>
      <xdr:rowOff>432513</xdr:rowOff>
    </xdr:to>
    <xdr:pic>
      <xdr:nvPicPr>
        <xdr:cNvPr id="73" name="Immagine 72">
          <a:hlinkClick xmlns:r="http://schemas.openxmlformats.org/officeDocument/2006/relationships" r:id="rId32"/>
          <a:extLst>
            <a:ext uri="{FF2B5EF4-FFF2-40B4-BE49-F238E27FC236}">
              <a16:creationId xmlns:a16="http://schemas.microsoft.com/office/drawing/2014/main" id="{DCCB1B12-0146-402A-B613-D3FA282BD93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4</xdr:col>
      <xdr:colOff>2036310</xdr:colOff>
      <xdr:row>0</xdr:row>
      <xdr:rowOff>60463</xdr:rowOff>
    </xdr:from>
    <xdr:to>
      <xdr:col>4</xdr:col>
      <xdr:colOff>2990917</xdr:colOff>
      <xdr:row>0</xdr:row>
      <xdr:rowOff>432515</xdr:rowOff>
    </xdr:to>
    <xdr:pic>
      <xdr:nvPicPr>
        <xdr:cNvPr id="74" name="Immagine 73">
          <a:hlinkClick xmlns:r="http://schemas.openxmlformats.org/officeDocument/2006/relationships" r:id="rId34"/>
          <a:extLst>
            <a:ext uri="{FF2B5EF4-FFF2-40B4-BE49-F238E27FC236}">
              <a16:creationId xmlns:a16="http://schemas.microsoft.com/office/drawing/2014/main" id="{FF723559-7171-4AE2-BA66-A2C7334979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5</xdr:col>
      <xdr:colOff>787021</xdr:colOff>
      <xdr:row>0</xdr:row>
      <xdr:rowOff>60367</xdr:rowOff>
    </xdr:from>
    <xdr:to>
      <xdr:col>5</xdr:col>
      <xdr:colOff>1741091</xdr:colOff>
      <xdr:row>0</xdr:row>
      <xdr:rowOff>432210</xdr:rowOff>
    </xdr:to>
    <xdr:pic>
      <xdr:nvPicPr>
        <xdr:cNvPr id="75" name="Immagine 74">
          <a:hlinkClick xmlns:r="http://schemas.openxmlformats.org/officeDocument/2006/relationships" r:id="rId36"/>
          <a:extLst>
            <a:ext uri="{FF2B5EF4-FFF2-40B4-BE49-F238E27FC236}">
              <a16:creationId xmlns:a16="http://schemas.microsoft.com/office/drawing/2014/main" id="{A514D4B9-2832-4585-8AA0-2A0A7184BFD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5</xdr:col>
      <xdr:colOff>1696085</xdr:colOff>
      <xdr:row>0</xdr:row>
      <xdr:rowOff>57150</xdr:rowOff>
    </xdr:from>
    <xdr:to>
      <xdr:col>5</xdr:col>
      <xdr:colOff>2653824</xdr:colOff>
      <xdr:row>0</xdr:row>
      <xdr:rowOff>429087</xdr:rowOff>
    </xdr:to>
    <xdr:pic>
      <xdr:nvPicPr>
        <xdr:cNvPr id="76" name="Immagine 75">
          <a:hlinkClick xmlns:r="http://schemas.openxmlformats.org/officeDocument/2006/relationships" r:id="rId38"/>
          <a:extLst>
            <a:ext uri="{FF2B5EF4-FFF2-40B4-BE49-F238E27FC236}">
              <a16:creationId xmlns:a16="http://schemas.microsoft.com/office/drawing/2014/main" id="{DCF194AD-022B-4154-A57C-0A30F6675F3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twoCellAnchor editAs="oneCell">
    <xdr:from>
      <xdr:col>0</xdr:col>
      <xdr:colOff>0</xdr:colOff>
      <xdr:row>40</xdr:row>
      <xdr:rowOff>0</xdr:rowOff>
    </xdr:from>
    <xdr:to>
      <xdr:col>2</xdr:col>
      <xdr:colOff>2314575</xdr:colOff>
      <xdr:row>64</xdr:row>
      <xdr:rowOff>31750</xdr:rowOff>
    </xdr:to>
    <xdr:pic>
      <xdr:nvPicPr>
        <xdr:cNvPr id="23" name="Immagine 22">
          <a:extLst>
            <a:ext uri="{FF2B5EF4-FFF2-40B4-BE49-F238E27FC236}">
              <a16:creationId xmlns:a16="http://schemas.microsoft.com/office/drawing/2014/main" id="{FE8CF2CE-0E51-4C13-AA35-C1E29AAF92B9}"/>
            </a:ext>
          </a:extLst>
        </xdr:cNvPr>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19669125"/>
          <a:ext cx="4791075" cy="4527550"/>
        </a:xfrm>
        <a:prstGeom prst="rect">
          <a:avLst/>
        </a:prstGeom>
        <a:noFill/>
      </xdr:spPr>
    </xdr:pic>
    <xdr:clientData/>
  </xdr:twoCellAnchor>
  <xdr:twoCellAnchor>
    <xdr:from>
      <xdr:col>3</xdr:col>
      <xdr:colOff>1114425</xdr:colOff>
      <xdr:row>50</xdr:row>
      <xdr:rowOff>9525</xdr:rowOff>
    </xdr:from>
    <xdr:to>
      <xdr:col>3</xdr:col>
      <xdr:colOff>1314450</xdr:colOff>
      <xdr:row>50</xdr:row>
      <xdr:rowOff>228600</xdr:rowOff>
    </xdr:to>
    <xdr:sp macro="" textlink="">
      <xdr:nvSpPr>
        <xdr:cNvPr id="25" name="Rombo 24">
          <a:extLst>
            <a:ext uri="{FF2B5EF4-FFF2-40B4-BE49-F238E27FC236}">
              <a16:creationId xmlns:a16="http://schemas.microsoft.com/office/drawing/2014/main" id="{00000000-0008-0000-0300-000004000000}"/>
            </a:ext>
          </a:extLst>
        </xdr:cNvPr>
        <xdr:cNvSpPr/>
      </xdr:nvSpPr>
      <xdr:spPr bwMode="auto">
        <a:xfrm>
          <a:off x="6648450" y="21821775"/>
          <a:ext cx="200025" cy="219075"/>
        </a:xfrm>
        <a:prstGeom prst="diamond">
          <a:avLst/>
        </a:prstGeom>
        <a:solidFill>
          <a:schemeClr val="tx1"/>
        </a:solidFill>
        <a:ln w="9525" cap="flat" cmpd="sng" algn="ctr">
          <a:solidFill>
            <a:schemeClr val="bg2"/>
          </a:solidFill>
          <a:prstDash val="solid"/>
          <a:round/>
          <a:headEnd type="none" w="med" len="med"/>
          <a:tailEnd type="none" w="med" len="med"/>
        </a:ln>
        <a:effectLst/>
      </xdr:spPr>
      <xdr:txBody>
        <a:bodyPr vert="horz" wrap="square" lIns="0" tIns="0" rIns="91440" bIns="45720" numCol="1" rtlCol="0" anchor="ctr" anchorCtr="0" compatLnSpc="1">
          <a:prstTxWarp prst="textNoShape">
            <a:avLst/>
          </a:prstTxWarp>
        </a:bodyPr>
        <a:lstStyle/>
        <a:p>
          <a:endParaRPr lang="it-IT"/>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1</xdr:row>
      <xdr:rowOff>47625</xdr:rowOff>
    </xdr:from>
    <xdr:to>
      <xdr:col>1</xdr:col>
      <xdr:colOff>666750</xdr:colOff>
      <xdr:row>2</xdr:row>
      <xdr:rowOff>251</xdr:rowOff>
    </xdr:to>
    <xdr:grpSp>
      <xdr:nvGrpSpPr>
        <xdr:cNvPr id="2" name="Gruppo 1">
          <a:extLst>
            <a:ext uri="{FF2B5EF4-FFF2-40B4-BE49-F238E27FC236}">
              <a16:creationId xmlns:a16="http://schemas.microsoft.com/office/drawing/2014/main" id="{967F487E-E311-4682-B833-73F28D8BFADA}"/>
            </a:ext>
          </a:extLst>
        </xdr:cNvPr>
        <xdr:cNvGrpSpPr/>
      </xdr:nvGrpSpPr>
      <xdr:grpSpPr>
        <a:xfrm>
          <a:off x="142875" y="533400"/>
          <a:ext cx="838200" cy="828926"/>
          <a:chOff x="9382971" y="594192"/>
          <a:chExt cx="1184382" cy="1199966"/>
        </a:xfrm>
      </xdr:grpSpPr>
      <xdr:pic>
        <xdr:nvPicPr>
          <xdr:cNvPr id="3" name="Immagine 2">
            <a:extLst>
              <a:ext uri="{FF2B5EF4-FFF2-40B4-BE49-F238E27FC236}">
                <a16:creationId xmlns:a16="http://schemas.microsoft.com/office/drawing/2014/main" id="{6E352A89-96EF-4B15-A0F7-214FC34EBF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713CCB21-6B93-4D94-8B9A-CB2F02A9C9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3</xdr:col>
      <xdr:colOff>1824600</xdr:colOff>
      <xdr:row>0</xdr:row>
      <xdr:rowOff>60463</xdr:rowOff>
    </xdr:from>
    <xdr:to>
      <xdr:col>4</xdr:col>
      <xdr:colOff>248984</xdr:colOff>
      <xdr:row>0</xdr:row>
      <xdr:rowOff>432515</xdr:rowOff>
    </xdr:to>
    <xdr:pic>
      <xdr:nvPicPr>
        <xdr:cNvPr id="23" name="Immagine 22">
          <a:hlinkClick xmlns:r="http://schemas.openxmlformats.org/officeDocument/2006/relationships" r:id="rId4"/>
          <a:extLst>
            <a:ext uri="{FF2B5EF4-FFF2-40B4-BE49-F238E27FC236}">
              <a16:creationId xmlns:a16="http://schemas.microsoft.com/office/drawing/2014/main" id="{1BBFFD15-76F5-457E-9D8A-FED78B2E30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3</xdr:col>
      <xdr:colOff>914886</xdr:colOff>
      <xdr:row>0</xdr:row>
      <xdr:rowOff>60462</xdr:rowOff>
    </xdr:from>
    <xdr:to>
      <xdr:col>3</xdr:col>
      <xdr:colOff>1869491</xdr:colOff>
      <xdr:row>0</xdr:row>
      <xdr:rowOff>432513</xdr:rowOff>
    </xdr:to>
    <xdr:pic>
      <xdr:nvPicPr>
        <xdr:cNvPr id="24" name="Immagine 23">
          <a:hlinkClick xmlns:r="http://schemas.openxmlformats.org/officeDocument/2006/relationships" r:id="rId6"/>
          <a:extLst>
            <a:ext uri="{FF2B5EF4-FFF2-40B4-BE49-F238E27FC236}">
              <a16:creationId xmlns:a16="http://schemas.microsoft.com/office/drawing/2014/main" id="{708A9E0A-AC1E-4FD3-A079-5E5B7413DE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2</xdr:col>
      <xdr:colOff>3052323</xdr:colOff>
      <xdr:row>0</xdr:row>
      <xdr:rowOff>60463</xdr:rowOff>
    </xdr:from>
    <xdr:to>
      <xdr:col>3</xdr:col>
      <xdr:colOff>957976</xdr:colOff>
      <xdr:row>0</xdr:row>
      <xdr:rowOff>432515</xdr:rowOff>
    </xdr:to>
    <xdr:pic>
      <xdr:nvPicPr>
        <xdr:cNvPr id="25" name="Immagine 24">
          <a:hlinkClick xmlns:r="http://schemas.openxmlformats.org/officeDocument/2006/relationships" r:id="rId8"/>
          <a:extLst>
            <a:ext uri="{FF2B5EF4-FFF2-40B4-BE49-F238E27FC236}">
              <a16:creationId xmlns:a16="http://schemas.microsoft.com/office/drawing/2014/main" id="{29973631-4195-4014-A0C4-F273EC5796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1</xdr:col>
      <xdr:colOff>1562253</xdr:colOff>
      <xdr:row>0</xdr:row>
      <xdr:rowOff>60463</xdr:rowOff>
    </xdr:from>
    <xdr:to>
      <xdr:col>2</xdr:col>
      <xdr:colOff>354685</xdr:colOff>
      <xdr:row>0</xdr:row>
      <xdr:rowOff>432515</xdr:rowOff>
    </xdr:to>
    <xdr:pic>
      <xdr:nvPicPr>
        <xdr:cNvPr id="26" name="Immagine 25">
          <a:hlinkClick xmlns:r="http://schemas.openxmlformats.org/officeDocument/2006/relationships" r:id="rId10"/>
          <a:extLst>
            <a:ext uri="{FF2B5EF4-FFF2-40B4-BE49-F238E27FC236}">
              <a16:creationId xmlns:a16="http://schemas.microsoft.com/office/drawing/2014/main" id="{DF12E719-47B7-4099-A9B6-8BBCC635993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2</xdr:col>
      <xdr:colOff>1226296</xdr:colOff>
      <xdr:row>0</xdr:row>
      <xdr:rowOff>60463</xdr:rowOff>
    </xdr:from>
    <xdr:to>
      <xdr:col>2</xdr:col>
      <xdr:colOff>2180745</xdr:colOff>
      <xdr:row>0</xdr:row>
      <xdr:rowOff>432515</xdr:rowOff>
    </xdr:to>
    <xdr:pic>
      <xdr:nvPicPr>
        <xdr:cNvPr id="27" name="Immagine 26">
          <a:hlinkClick xmlns:r="http://schemas.openxmlformats.org/officeDocument/2006/relationships" r:id="rId12"/>
          <a:extLst>
            <a:ext uri="{FF2B5EF4-FFF2-40B4-BE49-F238E27FC236}">
              <a16:creationId xmlns:a16="http://schemas.microsoft.com/office/drawing/2014/main" id="{23ACDCDC-C7E6-4DB1-B8F1-FF19C18F39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4</xdr:col>
      <xdr:colOff>204813</xdr:colOff>
      <xdr:row>0</xdr:row>
      <xdr:rowOff>60463</xdr:rowOff>
    </xdr:from>
    <xdr:to>
      <xdr:col>4</xdr:col>
      <xdr:colOff>1162847</xdr:colOff>
      <xdr:row>0</xdr:row>
      <xdr:rowOff>432515</xdr:rowOff>
    </xdr:to>
    <xdr:pic>
      <xdr:nvPicPr>
        <xdr:cNvPr id="28" name="Immagine 27">
          <a:hlinkClick xmlns:r="http://schemas.openxmlformats.org/officeDocument/2006/relationships" r:id="rId14"/>
          <a:extLst>
            <a:ext uri="{FF2B5EF4-FFF2-40B4-BE49-F238E27FC236}">
              <a16:creationId xmlns:a16="http://schemas.microsoft.com/office/drawing/2014/main" id="{F2A3FC13-B79E-42EC-857B-B7B19A6D784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4</xdr:col>
      <xdr:colOff>2946025</xdr:colOff>
      <xdr:row>0</xdr:row>
      <xdr:rowOff>60462</xdr:rowOff>
    </xdr:from>
    <xdr:to>
      <xdr:col>4</xdr:col>
      <xdr:colOff>3900630</xdr:colOff>
      <xdr:row>0</xdr:row>
      <xdr:rowOff>432513</xdr:rowOff>
    </xdr:to>
    <xdr:pic>
      <xdr:nvPicPr>
        <xdr:cNvPr id="29" name="Immagine 28">
          <a:hlinkClick xmlns:r="http://schemas.openxmlformats.org/officeDocument/2006/relationships" r:id="rId16"/>
          <a:extLst>
            <a:ext uri="{FF2B5EF4-FFF2-40B4-BE49-F238E27FC236}">
              <a16:creationId xmlns:a16="http://schemas.microsoft.com/office/drawing/2014/main" id="{040A2415-5202-42B8-A7F3-AA0056F573A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1</xdr:col>
      <xdr:colOff>697432</xdr:colOff>
      <xdr:row>0</xdr:row>
      <xdr:rowOff>431849</xdr:rowOff>
    </xdr:to>
    <xdr:pic>
      <xdr:nvPicPr>
        <xdr:cNvPr id="30" name="Immagine 29">
          <a:hlinkClick xmlns:r="http://schemas.openxmlformats.org/officeDocument/2006/relationships" r:id="rId18"/>
          <a:extLst>
            <a:ext uri="{FF2B5EF4-FFF2-40B4-BE49-F238E27FC236}">
              <a16:creationId xmlns:a16="http://schemas.microsoft.com/office/drawing/2014/main" id="{6207EEEB-D64A-42A5-803E-C0DBDF43CB2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652540</xdr:colOff>
      <xdr:row>0</xdr:row>
      <xdr:rowOff>60462</xdr:rowOff>
    </xdr:from>
    <xdr:to>
      <xdr:col>1</xdr:col>
      <xdr:colOff>1607145</xdr:colOff>
      <xdr:row>0</xdr:row>
      <xdr:rowOff>432513</xdr:rowOff>
    </xdr:to>
    <xdr:pic>
      <xdr:nvPicPr>
        <xdr:cNvPr id="31" name="Immagine 30">
          <a:hlinkClick xmlns:r="http://schemas.openxmlformats.org/officeDocument/2006/relationships" r:id="rId20"/>
          <a:extLst>
            <a:ext uri="{FF2B5EF4-FFF2-40B4-BE49-F238E27FC236}">
              <a16:creationId xmlns:a16="http://schemas.microsoft.com/office/drawing/2014/main" id="{0C4A9385-AB2D-4B67-807B-B5B2BB4F1EB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2</xdr:col>
      <xdr:colOff>310885</xdr:colOff>
      <xdr:row>0</xdr:row>
      <xdr:rowOff>60462</xdr:rowOff>
    </xdr:from>
    <xdr:to>
      <xdr:col>2</xdr:col>
      <xdr:colOff>1268916</xdr:colOff>
      <xdr:row>0</xdr:row>
      <xdr:rowOff>432513</xdr:rowOff>
    </xdr:to>
    <xdr:pic>
      <xdr:nvPicPr>
        <xdr:cNvPr id="32" name="Immagine 31">
          <a:hlinkClick xmlns:r="http://schemas.openxmlformats.org/officeDocument/2006/relationships" r:id="rId22"/>
          <a:extLst>
            <a:ext uri="{FF2B5EF4-FFF2-40B4-BE49-F238E27FC236}">
              <a16:creationId xmlns:a16="http://schemas.microsoft.com/office/drawing/2014/main" id="{49732A98-94AC-47BD-82F2-148D9184EC92}"/>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a:xfrm>
          <a:off x="2787385" y="60462"/>
          <a:ext cx="958031" cy="372051"/>
        </a:xfrm>
        <a:prstGeom prst="rect">
          <a:avLst/>
        </a:prstGeom>
      </xdr:spPr>
    </xdr:pic>
    <xdr:clientData/>
  </xdr:twoCellAnchor>
  <xdr:twoCellAnchor editAs="oneCell">
    <xdr:from>
      <xdr:col>4</xdr:col>
      <xdr:colOff>3855738</xdr:colOff>
      <xdr:row>0</xdr:row>
      <xdr:rowOff>60463</xdr:rowOff>
    </xdr:from>
    <xdr:to>
      <xdr:col>5</xdr:col>
      <xdr:colOff>831388</xdr:colOff>
      <xdr:row>0</xdr:row>
      <xdr:rowOff>432515</xdr:rowOff>
    </xdr:to>
    <xdr:pic>
      <xdr:nvPicPr>
        <xdr:cNvPr id="33" name="Immagine 32">
          <a:hlinkClick xmlns:r="http://schemas.openxmlformats.org/officeDocument/2006/relationships" r:id="rId24"/>
          <a:extLst>
            <a:ext uri="{FF2B5EF4-FFF2-40B4-BE49-F238E27FC236}">
              <a16:creationId xmlns:a16="http://schemas.microsoft.com/office/drawing/2014/main" id="{39064510-B252-4B7A-AB0B-A2991C8C25A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2</xdr:col>
      <xdr:colOff>2135820</xdr:colOff>
      <xdr:row>0</xdr:row>
      <xdr:rowOff>60462</xdr:rowOff>
    </xdr:from>
    <xdr:to>
      <xdr:col>3</xdr:col>
      <xdr:colOff>38510</xdr:colOff>
      <xdr:row>0</xdr:row>
      <xdr:rowOff>432513</xdr:rowOff>
    </xdr:to>
    <xdr:pic>
      <xdr:nvPicPr>
        <xdr:cNvPr id="34" name="Immagine 33">
          <a:hlinkClick xmlns:r="http://schemas.openxmlformats.org/officeDocument/2006/relationships" r:id="rId26"/>
          <a:extLst>
            <a:ext uri="{FF2B5EF4-FFF2-40B4-BE49-F238E27FC236}">
              <a16:creationId xmlns:a16="http://schemas.microsoft.com/office/drawing/2014/main" id="{809BC7D6-721C-44BA-9DB9-C83CF3FE731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4</xdr:col>
      <xdr:colOff>1118675</xdr:colOff>
      <xdr:row>0</xdr:row>
      <xdr:rowOff>60463</xdr:rowOff>
    </xdr:from>
    <xdr:to>
      <xdr:col>4</xdr:col>
      <xdr:colOff>2079826</xdr:colOff>
      <xdr:row>0</xdr:row>
      <xdr:rowOff>432515</xdr:rowOff>
    </xdr:to>
    <xdr:pic>
      <xdr:nvPicPr>
        <xdr:cNvPr id="35" name="Immagine 34">
          <a:hlinkClick xmlns:r="http://schemas.openxmlformats.org/officeDocument/2006/relationships" r:id="rId28"/>
          <a:extLst>
            <a:ext uri="{FF2B5EF4-FFF2-40B4-BE49-F238E27FC236}">
              <a16:creationId xmlns:a16="http://schemas.microsoft.com/office/drawing/2014/main" id="{F11487B2-FD54-4CA1-ADE2-79A06EFA82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7</xdr:col>
      <xdr:colOff>318900</xdr:colOff>
      <xdr:row>0</xdr:row>
      <xdr:rowOff>60463</xdr:rowOff>
    </xdr:from>
    <xdr:to>
      <xdr:col>9</xdr:col>
      <xdr:colOff>50878</xdr:colOff>
      <xdr:row>0</xdr:row>
      <xdr:rowOff>432515</xdr:rowOff>
    </xdr:to>
    <xdr:pic>
      <xdr:nvPicPr>
        <xdr:cNvPr id="36" name="Immagine 35">
          <a:hlinkClick xmlns:r="http://schemas.openxmlformats.org/officeDocument/2006/relationships" r:id="rId30"/>
          <a:extLst>
            <a:ext uri="{FF2B5EF4-FFF2-40B4-BE49-F238E27FC236}">
              <a16:creationId xmlns:a16="http://schemas.microsoft.com/office/drawing/2014/main" id="{8F1C632D-7555-4A12-8097-059421A9087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5</xdr:col>
      <xdr:colOff>2609591</xdr:colOff>
      <xdr:row>0</xdr:row>
      <xdr:rowOff>60462</xdr:rowOff>
    </xdr:from>
    <xdr:to>
      <xdr:col>7</xdr:col>
      <xdr:colOff>361950</xdr:colOff>
      <xdr:row>0</xdr:row>
      <xdr:rowOff>432513</xdr:rowOff>
    </xdr:to>
    <xdr:pic>
      <xdr:nvPicPr>
        <xdr:cNvPr id="37" name="Immagine 36">
          <a:hlinkClick xmlns:r="http://schemas.openxmlformats.org/officeDocument/2006/relationships" r:id="rId32"/>
          <a:extLst>
            <a:ext uri="{FF2B5EF4-FFF2-40B4-BE49-F238E27FC236}">
              <a16:creationId xmlns:a16="http://schemas.microsoft.com/office/drawing/2014/main" id="{BF87D37C-9C57-4A46-9130-1D61543C603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4</xdr:col>
      <xdr:colOff>2036310</xdr:colOff>
      <xdr:row>0</xdr:row>
      <xdr:rowOff>60463</xdr:rowOff>
    </xdr:from>
    <xdr:to>
      <xdr:col>4</xdr:col>
      <xdr:colOff>2990917</xdr:colOff>
      <xdr:row>0</xdr:row>
      <xdr:rowOff>432515</xdr:rowOff>
    </xdr:to>
    <xdr:pic>
      <xdr:nvPicPr>
        <xdr:cNvPr id="38" name="Immagine 37">
          <a:hlinkClick xmlns:r="http://schemas.openxmlformats.org/officeDocument/2006/relationships" r:id="rId34"/>
          <a:extLst>
            <a:ext uri="{FF2B5EF4-FFF2-40B4-BE49-F238E27FC236}">
              <a16:creationId xmlns:a16="http://schemas.microsoft.com/office/drawing/2014/main" id="{EE0D1E9D-D520-4529-B99D-57F252D774C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5</xdr:col>
      <xdr:colOff>787021</xdr:colOff>
      <xdr:row>0</xdr:row>
      <xdr:rowOff>60367</xdr:rowOff>
    </xdr:from>
    <xdr:to>
      <xdr:col>5</xdr:col>
      <xdr:colOff>1741091</xdr:colOff>
      <xdr:row>0</xdr:row>
      <xdr:rowOff>432210</xdr:rowOff>
    </xdr:to>
    <xdr:pic>
      <xdr:nvPicPr>
        <xdr:cNvPr id="39" name="Immagine 38">
          <a:hlinkClick xmlns:r="http://schemas.openxmlformats.org/officeDocument/2006/relationships" r:id="rId36"/>
          <a:extLst>
            <a:ext uri="{FF2B5EF4-FFF2-40B4-BE49-F238E27FC236}">
              <a16:creationId xmlns:a16="http://schemas.microsoft.com/office/drawing/2014/main" id="{FDBA8AFF-559F-402D-9646-3E385144DA8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5</xdr:col>
      <xdr:colOff>1696085</xdr:colOff>
      <xdr:row>0</xdr:row>
      <xdr:rowOff>57150</xdr:rowOff>
    </xdr:from>
    <xdr:to>
      <xdr:col>5</xdr:col>
      <xdr:colOff>2653824</xdr:colOff>
      <xdr:row>0</xdr:row>
      <xdr:rowOff>429087</xdr:rowOff>
    </xdr:to>
    <xdr:pic>
      <xdr:nvPicPr>
        <xdr:cNvPr id="40" name="Immagine 39">
          <a:hlinkClick xmlns:r="http://schemas.openxmlformats.org/officeDocument/2006/relationships" r:id="rId38"/>
          <a:extLst>
            <a:ext uri="{FF2B5EF4-FFF2-40B4-BE49-F238E27FC236}">
              <a16:creationId xmlns:a16="http://schemas.microsoft.com/office/drawing/2014/main" id="{31591819-1485-4967-83CC-8938B61F9D2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1</xdr:row>
      <xdr:rowOff>47625</xdr:rowOff>
    </xdr:from>
    <xdr:to>
      <xdr:col>1</xdr:col>
      <xdr:colOff>666750</xdr:colOff>
      <xdr:row>2</xdr:row>
      <xdr:rowOff>251</xdr:rowOff>
    </xdr:to>
    <xdr:grpSp>
      <xdr:nvGrpSpPr>
        <xdr:cNvPr id="2" name="Gruppo 1">
          <a:extLst>
            <a:ext uri="{FF2B5EF4-FFF2-40B4-BE49-F238E27FC236}">
              <a16:creationId xmlns:a16="http://schemas.microsoft.com/office/drawing/2014/main" id="{C5BF5024-0E7A-42D9-96DE-A34B91A2070B}"/>
            </a:ext>
          </a:extLst>
        </xdr:cNvPr>
        <xdr:cNvGrpSpPr/>
      </xdr:nvGrpSpPr>
      <xdr:grpSpPr>
        <a:xfrm>
          <a:off x="142875" y="533400"/>
          <a:ext cx="838200" cy="828926"/>
          <a:chOff x="9382971" y="594192"/>
          <a:chExt cx="1184382" cy="1199966"/>
        </a:xfrm>
      </xdr:grpSpPr>
      <xdr:pic>
        <xdr:nvPicPr>
          <xdr:cNvPr id="3" name="Immagine 2">
            <a:extLst>
              <a:ext uri="{FF2B5EF4-FFF2-40B4-BE49-F238E27FC236}">
                <a16:creationId xmlns:a16="http://schemas.microsoft.com/office/drawing/2014/main" id="{AC491000-2F34-4F1F-9060-4967A3C33C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4F89723F-1F1C-44EC-BC39-9957F73F5D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xdr:from>
      <xdr:col>4</xdr:col>
      <xdr:colOff>285750</xdr:colOff>
      <xdr:row>18</xdr:row>
      <xdr:rowOff>213945</xdr:rowOff>
    </xdr:from>
    <xdr:to>
      <xdr:col>4</xdr:col>
      <xdr:colOff>1567473</xdr:colOff>
      <xdr:row>18</xdr:row>
      <xdr:rowOff>569545</xdr:rowOff>
    </xdr:to>
    <xdr:sp macro="" textlink="">
      <xdr:nvSpPr>
        <xdr:cNvPr id="6" name="Rettangolo 5">
          <a:extLst>
            <a:ext uri="{FF2B5EF4-FFF2-40B4-BE49-F238E27FC236}">
              <a16:creationId xmlns:a16="http://schemas.microsoft.com/office/drawing/2014/main" id="{67DB152E-F1A5-44E7-80EB-D971D6FB159B}"/>
            </a:ext>
          </a:extLst>
        </xdr:cNvPr>
        <xdr:cNvSpPr/>
      </xdr:nvSpPr>
      <xdr:spPr>
        <a:xfrm>
          <a:off x="6858000" y="8376870"/>
          <a:ext cx="1281723" cy="3556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Pazienti dei CRO</a:t>
          </a:r>
        </a:p>
      </xdr:txBody>
    </xdr:sp>
    <xdr:clientData/>
  </xdr:twoCellAnchor>
  <xdr:twoCellAnchor>
    <xdr:from>
      <xdr:col>4</xdr:col>
      <xdr:colOff>304800</xdr:colOff>
      <xdr:row>19</xdr:row>
      <xdr:rowOff>196606</xdr:rowOff>
    </xdr:from>
    <xdr:to>
      <xdr:col>4</xdr:col>
      <xdr:colOff>1590919</xdr:colOff>
      <xdr:row>19</xdr:row>
      <xdr:rowOff>539506</xdr:rowOff>
    </xdr:to>
    <xdr:sp macro="" textlink="">
      <xdr:nvSpPr>
        <xdr:cNvPr id="7" name="Rettangolo 6">
          <a:extLst>
            <a:ext uri="{FF2B5EF4-FFF2-40B4-BE49-F238E27FC236}">
              <a16:creationId xmlns:a16="http://schemas.microsoft.com/office/drawing/2014/main" id="{1D83F7ED-E346-4F4E-9660-CFDCAA999FCA}"/>
            </a:ext>
          </a:extLst>
        </xdr:cNvPr>
        <xdr:cNvSpPr/>
      </xdr:nvSpPr>
      <xdr:spPr>
        <a:xfrm>
          <a:off x="6877050" y="9302506"/>
          <a:ext cx="1286119"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100">
              <a:solidFill>
                <a:schemeClr val="lt1"/>
              </a:solidFill>
              <a:effectLst/>
              <a:latin typeface="+mn-lt"/>
              <a:ea typeface="+mn-ea"/>
              <a:cs typeface="+mn-cs"/>
            </a:rPr>
            <a:t>Pazienti dei CRO</a:t>
          </a:r>
          <a:endParaRPr lang="it-IT">
            <a:effectLst/>
          </a:endParaRPr>
        </a:p>
        <a:p>
          <a:pPr algn="ctr"/>
          <a:endParaRPr lang="it-IT" sz="1100"/>
        </a:p>
      </xdr:txBody>
    </xdr:sp>
    <xdr:clientData/>
  </xdr:twoCellAnchor>
  <xdr:twoCellAnchor>
    <xdr:from>
      <xdr:col>5</xdr:col>
      <xdr:colOff>948349</xdr:colOff>
      <xdr:row>16</xdr:row>
      <xdr:rowOff>132861</xdr:rowOff>
    </xdr:from>
    <xdr:to>
      <xdr:col>5</xdr:col>
      <xdr:colOff>1537629</xdr:colOff>
      <xdr:row>16</xdr:row>
      <xdr:rowOff>590061</xdr:rowOff>
    </xdr:to>
    <xdr:sp macro="" textlink="">
      <xdr:nvSpPr>
        <xdr:cNvPr id="8" name="Decisione 7">
          <a:extLst>
            <a:ext uri="{FF2B5EF4-FFF2-40B4-BE49-F238E27FC236}">
              <a16:creationId xmlns:a16="http://schemas.microsoft.com/office/drawing/2014/main" id="{12A83305-0D3B-44F3-A89D-2AA938221DF6}"/>
            </a:ext>
          </a:extLst>
        </xdr:cNvPr>
        <xdr:cNvSpPr/>
      </xdr:nvSpPr>
      <xdr:spPr>
        <a:xfrm>
          <a:off x="9997099" y="5181111"/>
          <a:ext cx="589280" cy="457200"/>
        </a:xfrm>
        <a:prstGeom prst="flowChartDecision">
          <a:avLst/>
        </a:prstGeom>
        <a:solidFill>
          <a:srgbClr val="FFFF00"/>
        </a:solidFill>
        <a:ln/>
      </xdr:spPr>
      <xdr:style>
        <a:lnRef idx="3">
          <a:schemeClr val="lt1"/>
        </a:lnRef>
        <a:fillRef idx="1">
          <a:schemeClr val="accent2"/>
        </a:fillRef>
        <a:effectRef idx="1">
          <a:schemeClr val="accent2"/>
        </a:effectRef>
        <a:fontRef idx="minor">
          <a:schemeClr val="lt1"/>
        </a:fontRef>
      </xdr:style>
      <xdr:txBody>
        <a:bodyPr wrap="square"/>
        <a:lstStyle/>
        <a:p>
          <a:endParaRPr lang="it-IT"/>
        </a:p>
      </xdr:txBody>
    </xdr:sp>
    <xdr:clientData/>
  </xdr:twoCellAnchor>
  <xdr:twoCellAnchor>
    <xdr:from>
      <xdr:col>5</xdr:col>
      <xdr:colOff>1422888</xdr:colOff>
      <xdr:row>16</xdr:row>
      <xdr:rowOff>361461</xdr:rowOff>
    </xdr:from>
    <xdr:to>
      <xdr:col>5</xdr:col>
      <xdr:colOff>1537629</xdr:colOff>
      <xdr:row>18</xdr:row>
      <xdr:rowOff>397605</xdr:rowOff>
    </xdr:to>
    <xdr:cxnSp macro="">
      <xdr:nvCxnSpPr>
        <xdr:cNvPr id="9" name="Connettore 4 5">
          <a:extLst>
            <a:ext uri="{FF2B5EF4-FFF2-40B4-BE49-F238E27FC236}">
              <a16:creationId xmlns:a16="http://schemas.microsoft.com/office/drawing/2014/main" id="{61A19632-569A-4AB6-BD19-BA9EF80392B6}"/>
            </a:ext>
          </a:extLst>
        </xdr:cNvPr>
        <xdr:cNvCxnSpPr>
          <a:stCxn id="8" idx="3"/>
          <a:endCxn id="11" idx="3"/>
        </xdr:cNvCxnSpPr>
      </xdr:nvCxnSpPr>
      <xdr:spPr>
        <a:xfrm flipH="1">
          <a:off x="10471638" y="6638436"/>
          <a:ext cx="114741" cy="1922094"/>
        </a:xfrm>
        <a:prstGeom prst="bentConnector3">
          <a:avLst>
            <a:gd name="adj1" fmla="val -199231"/>
          </a:avLst>
        </a:prstGeom>
        <a:ln>
          <a:solidFill>
            <a:srgbClr val="C0504D"/>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1700093</xdr:colOff>
      <xdr:row>16</xdr:row>
      <xdr:rowOff>361460</xdr:rowOff>
    </xdr:from>
    <xdr:to>
      <xdr:col>5</xdr:col>
      <xdr:colOff>948350</xdr:colOff>
      <xdr:row>17</xdr:row>
      <xdr:rowOff>401026</xdr:rowOff>
    </xdr:to>
    <xdr:cxnSp macro="">
      <xdr:nvCxnSpPr>
        <xdr:cNvPr id="10" name="Connettore 4 6">
          <a:extLst>
            <a:ext uri="{FF2B5EF4-FFF2-40B4-BE49-F238E27FC236}">
              <a16:creationId xmlns:a16="http://schemas.microsoft.com/office/drawing/2014/main" id="{698E44AB-2409-4DF7-8E3D-2AFC8E562B52}"/>
            </a:ext>
          </a:extLst>
        </xdr:cNvPr>
        <xdr:cNvCxnSpPr>
          <a:stCxn id="8" idx="1"/>
          <a:endCxn id="14" idx="3"/>
        </xdr:cNvCxnSpPr>
      </xdr:nvCxnSpPr>
      <xdr:spPr>
        <a:xfrm rot="10800000" flipV="1">
          <a:off x="8272343" y="5409710"/>
          <a:ext cx="1724757" cy="982541"/>
        </a:xfrm>
        <a:prstGeom prst="bentConnector3">
          <a:avLst>
            <a:gd name="adj1" fmla="val 50000"/>
          </a:avLst>
        </a:prstGeom>
        <a:ln>
          <a:solidFill>
            <a:schemeClr val="tx1"/>
          </a:solidFill>
          <a:prstDash val="dot"/>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733425</xdr:colOff>
      <xdr:row>18</xdr:row>
      <xdr:rowOff>213455</xdr:rowOff>
    </xdr:from>
    <xdr:to>
      <xdr:col>5</xdr:col>
      <xdr:colOff>1422888</xdr:colOff>
      <xdr:row>18</xdr:row>
      <xdr:rowOff>581755</xdr:rowOff>
    </xdr:to>
    <xdr:sp macro="" textlink="">
      <xdr:nvSpPr>
        <xdr:cNvPr id="11" name="Rettangolo 10">
          <a:extLst>
            <a:ext uri="{FF2B5EF4-FFF2-40B4-BE49-F238E27FC236}">
              <a16:creationId xmlns:a16="http://schemas.microsoft.com/office/drawing/2014/main" id="{4505DF1F-D788-4746-B52C-B8F1ABE9ECE7}"/>
            </a:ext>
          </a:extLst>
        </xdr:cNvPr>
        <xdr:cNvSpPr/>
      </xdr:nvSpPr>
      <xdr:spPr>
        <a:xfrm>
          <a:off x="9782175" y="8376380"/>
          <a:ext cx="689463" cy="3683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4</xdr:col>
      <xdr:colOff>1590919</xdr:colOff>
      <xdr:row>19</xdr:row>
      <xdr:rowOff>368056</xdr:rowOff>
    </xdr:from>
    <xdr:to>
      <xdr:col>5</xdr:col>
      <xdr:colOff>771525</xdr:colOff>
      <xdr:row>19</xdr:row>
      <xdr:rowOff>378070</xdr:rowOff>
    </xdr:to>
    <xdr:cxnSp macro="">
      <xdr:nvCxnSpPr>
        <xdr:cNvPr id="12" name="Connettore 2 11">
          <a:extLst>
            <a:ext uri="{FF2B5EF4-FFF2-40B4-BE49-F238E27FC236}">
              <a16:creationId xmlns:a16="http://schemas.microsoft.com/office/drawing/2014/main" id="{17DFB61A-8124-4A5C-8E8C-C0CCF45C4589}"/>
            </a:ext>
          </a:extLst>
        </xdr:cNvPr>
        <xdr:cNvCxnSpPr>
          <a:stCxn id="7" idx="3"/>
          <a:endCxn id="21" idx="1"/>
        </xdr:cNvCxnSpPr>
      </xdr:nvCxnSpPr>
      <xdr:spPr>
        <a:xfrm>
          <a:off x="8163169" y="9473956"/>
          <a:ext cx="1657106" cy="10014"/>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443523</xdr:colOff>
      <xdr:row>20</xdr:row>
      <xdr:rowOff>336061</xdr:rowOff>
    </xdr:from>
    <xdr:to>
      <xdr:col>6</xdr:col>
      <xdr:colOff>1116623</xdr:colOff>
      <xdr:row>20</xdr:row>
      <xdr:rowOff>678961</xdr:rowOff>
    </xdr:to>
    <xdr:sp macro="" textlink="">
      <xdr:nvSpPr>
        <xdr:cNvPr id="13" name="Rettangolo 12">
          <a:extLst>
            <a:ext uri="{FF2B5EF4-FFF2-40B4-BE49-F238E27FC236}">
              <a16:creationId xmlns:a16="http://schemas.microsoft.com/office/drawing/2014/main" id="{9605E24C-2B54-4B2F-9397-509130442D86}"/>
            </a:ext>
          </a:extLst>
        </xdr:cNvPr>
        <xdr:cNvSpPr/>
      </xdr:nvSpPr>
      <xdr:spPr>
        <a:xfrm>
          <a:off x="12206898" y="4974736"/>
          <a:ext cx="673100"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CRO</a:t>
          </a:r>
        </a:p>
      </xdr:txBody>
    </xdr:sp>
    <xdr:clientData/>
  </xdr:twoCellAnchor>
  <xdr:twoCellAnchor>
    <xdr:from>
      <xdr:col>4</xdr:col>
      <xdr:colOff>981076</xdr:colOff>
      <xdr:row>17</xdr:row>
      <xdr:rowOff>178777</xdr:rowOff>
    </xdr:from>
    <xdr:to>
      <xdr:col>4</xdr:col>
      <xdr:colOff>1700092</xdr:colOff>
      <xdr:row>17</xdr:row>
      <xdr:rowOff>623277</xdr:rowOff>
    </xdr:to>
    <xdr:sp macro="" textlink="">
      <xdr:nvSpPr>
        <xdr:cNvPr id="14" name="Interruzione 25">
          <a:extLst>
            <a:ext uri="{FF2B5EF4-FFF2-40B4-BE49-F238E27FC236}">
              <a16:creationId xmlns:a16="http://schemas.microsoft.com/office/drawing/2014/main" id="{75842BEA-9D2B-4E1A-8F99-7118D3D63972}"/>
            </a:ext>
          </a:extLst>
        </xdr:cNvPr>
        <xdr:cNvSpPr/>
      </xdr:nvSpPr>
      <xdr:spPr>
        <a:xfrm>
          <a:off x="8001001" y="5036527"/>
          <a:ext cx="719016" cy="444500"/>
        </a:xfrm>
        <a:prstGeom prst="flowChartTerminator">
          <a:avLst/>
        </a:prstGeom>
        <a:ln/>
      </xdr:spPr>
      <xdr:style>
        <a:lnRef idx="3">
          <a:schemeClr val="lt1"/>
        </a:lnRef>
        <a:fillRef idx="1">
          <a:schemeClr val="accent3"/>
        </a:fillRef>
        <a:effectRef idx="1">
          <a:schemeClr val="accent3"/>
        </a:effectRef>
        <a:fontRef idx="minor">
          <a:schemeClr val="lt1"/>
        </a:fontRef>
      </xdr:style>
      <xdr:txBody>
        <a:bodyPr wrap="square"/>
        <a:lstStyle/>
        <a:p>
          <a:pPr algn="ctr"/>
          <a:r>
            <a:rPr lang="it-IT" sz="1400"/>
            <a:t>END</a:t>
          </a:r>
        </a:p>
      </xdr:txBody>
    </xdr:sp>
    <xdr:clientData/>
  </xdr:twoCellAnchor>
  <xdr:twoCellAnchor>
    <xdr:from>
      <xdr:col>5</xdr:col>
      <xdr:colOff>800099</xdr:colOff>
      <xdr:row>20</xdr:row>
      <xdr:rowOff>309684</xdr:rowOff>
    </xdr:from>
    <xdr:to>
      <xdr:col>5</xdr:col>
      <xdr:colOff>1459766</xdr:colOff>
      <xdr:row>20</xdr:row>
      <xdr:rowOff>665284</xdr:rowOff>
    </xdr:to>
    <xdr:sp macro="" textlink="">
      <xdr:nvSpPr>
        <xdr:cNvPr id="15" name="Rettangolo 14">
          <a:extLst>
            <a:ext uri="{FF2B5EF4-FFF2-40B4-BE49-F238E27FC236}">
              <a16:creationId xmlns:a16="http://schemas.microsoft.com/office/drawing/2014/main" id="{FA744BA4-D1AA-4182-BC46-013D0E978971}"/>
            </a:ext>
          </a:extLst>
        </xdr:cNvPr>
        <xdr:cNvSpPr/>
      </xdr:nvSpPr>
      <xdr:spPr>
        <a:xfrm>
          <a:off x="9848849" y="10358559"/>
          <a:ext cx="659667" cy="3556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1129933</xdr:colOff>
      <xdr:row>20</xdr:row>
      <xdr:rowOff>665284</xdr:rowOff>
    </xdr:from>
    <xdr:to>
      <xdr:col>5</xdr:col>
      <xdr:colOff>1137627</xdr:colOff>
      <xdr:row>21</xdr:row>
      <xdr:rowOff>493834</xdr:rowOff>
    </xdr:to>
    <xdr:cxnSp macro="">
      <xdr:nvCxnSpPr>
        <xdr:cNvPr id="16" name="Connettore 2 15">
          <a:extLst>
            <a:ext uri="{FF2B5EF4-FFF2-40B4-BE49-F238E27FC236}">
              <a16:creationId xmlns:a16="http://schemas.microsoft.com/office/drawing/2014/main" id="{F960D9A8-6A80-417D-AD6C-EE5BC1CBC22F}"/>
            </a:ext>
          </a:extLst>
        </xdr:cNvPr>
        <xdr:cNvCxnSpPr>
          <a:stCxn id="15" idx="2"/>
          <a:endCxn id="25" idx="0"/>
        </xdr:cNvCxnSpPr>
      </xdr:nvCxnSpPr>
      <xdr:spPr>
        <a:xfrm>
          <a:off x="10178683" y="10714159"/>
          <a:ext cx="7694" cy="771525"/>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800100</xdr:colOff>
      <xdr:row>24</xdr:row>
      <xdr:rowOff>284041</xdr:rowOff>
    </xdr:from>
    <xdr:to>
      <xdr:col>5</xdr:col>
      <xdr:colOff>1457813</xdr:colOff>
      <xdr:row>24</xdr:row>
      <xdr:rowOff>690441</xdr:rowOff>
    </xdr:to>
    <xdr:sp macro="" textlink="">
      <xdr:nvSpPr>
        <xdr:cNvPr id="17" name="Rettangolo 16">
          <a:extLst>
            <a:ext uri="{FF2B5EF4-FFF2-40B4-BE49-F238E27FC236}">
              <a16:creationId xmlns:a16="http://schemas.microsoft.com/office/drawing/2014/main" id="{A5E333F4-4432-463B-97B2-797E1F06385D}"/>
            </a:ext>
          </a:extLst>
        </xdr:cNvPr>
        <xdr:cNvSpPr/>
      </xdr:nvSpPr>
      <xdr:spPr>
        <a:xfrm>
          <a:off x="9848850" y="14104816"/>
          <a:ext cx="657713" cy="4064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6</xdr:col>
      <xdr:colOff>780073</xdr:colOff>
      <xdr:row>20</xdr:row>
      <xdr:rowOff>678961</xdr:rowOff>
    </xdr:from>
    <xdr:to>
      <xdr:col>6</xdr:col>
      <xdr:colOff>814510</xdr:colOff>
      <xdr:row>23</xdr:row>
      <xdr:rowOff>299915</xdr:rowOff>
    </xdr:to>
    <xdr:cxnSp macro="">
      <xdr:nvCxnSpPr>
        <xdr:cNvPr id="18" name="Connettore 2 17">
          <a:extLst>
            <a:ext uri="{FF2B5EF4-FFF2-40B4-BE49-F238E27FC236}">
              <a16:creationId xmlns:a16="http://schemas.microsoft.com/office/drawing/2014/main" id="{AF7EBCC3-2D48-4DBB-9E41-8F429092672D}"/>
            </a:ext>
          </a:extLst>
        </xdr:cNvPr>
        <xdr:cNvCxnSpPr>
          <a:stCxn id="13" idx="2"/>
          <a:endCxn id="31" idx="0"/>
        </xdr:cNvCxnSpPr>
      </xdr:nvCxnSpPr>
      <xdr:spPr>
        <a:xfrm>
          <a:off x="11933848" y="10727836"/>
          <a:ext cx="34437" cy="2449879"/>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789841</xdr:colOff>
      <xdr:row>25</xdr:row>
      <xdr:rowOff>301869</xdr:rowOff>
    </xdr:from>
    <xdr:to>
      <xdr:col>5</xdr:col>
      <xdr:colOff>1465384</xdr:colOff>
      <xdr:row>25</xdr:row>
      <xdr:rowOff>671635</xdr:rowOff>
    </xdr:to>
    <xdr:sp macro="" textlink="">
      <xdr:nvSpPr>
        <xdr:cNvPr id="20" name="Rettangolo 19">
          <a:extLst>
            <a:ext uri="{FF2B5EF4-FFF2-40B4-BE49-F238E27FC236}">
              <a16:creationId xmlns:a16="http://schemas.microsoft.com/office/drawing/2014/main" id="{7693A378-9DD0-45C9-A038-CB8AAD515B34}"/>
            </a:ext>
          </a:extLst>
        </xdr:cNvPr>
        <xdr:cNvSpPr/>
      </xdr:nvSpPr>
      <xdr:spPr>
        <a:xfrm>
          <a:off x="10276741" y="9903069"/>
          <a:ext cx="675543" cy="369766"/>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771525</xdr:colOff>
      <xdr:row>19</xdr:row>
      <xdr:rowOff>174870</xdr:rowOff>
    </xdr:from>
    <xdr:to>
      <xdr:col>5</xdr:col>
      <xdr:colOff>1436566</xdr:colOff>
      <xdr:row>19</xdr:row>
      <xdr:rowOff>581270</xdr:rowOff>
    </xdr:to>
    <xdr:sp macro="" textlink="">
      <xdr:nvSpPr>
        <xdr:cNvPr id="21" name="Rettangolo 20">
          <a:extLst>
            <a:ext uri="{FF2B5EF4-FFF2-40B4-BE49-F238E27FC236}">
              <a16:creationId xmlns:a16="http://schemas.microsoft.com/office/drawing/2014/main" id="{E4EC5944-28A7-458A-854C-5D4902581EE3}"/>
            </a:ext>
          </a:extLst>
        </xdr:cNvPr>
        <xdr:cNvSpPr/>
      </xdr:nvSpPr>
      <xdr:spPr>
        <a:xfrm>
          <a:off x="9820275" y="9280770"/>
          <a:ext cx="665041" cy="4064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CRO</a:t>
          </a:r>
        </a:p>
      </xdr:txBody>
    </xdr:sp>
    <xdr:clientData/>
  </xdr:twoCellAnchor>
  <xdr:oneCellAnchor>
    <xdr:from>
      <xdr:col>5</xdr:col>
      <xdr:colOff>459641</xdr:colOff>
      <xdr:row>16</xdr:row>
      <xdr:rowOff>384907</xdr:rowOff>
    </xdr:from>
    <xdr:ext cx="385875" cy="280205"/>
    <xdr:sp macro="" textlink="">
      <xdr:nvSpPr>
        <xdr:cNvPr id="22" name="CasellaDiTesto 21">
          <a:extLst>
            <a:ext uri="{FF2B5EF4-FFF2-40B4-BE49-F238E27FC236}">
              <a16:creationId xmlns:a16="http://schemas.microsoft.com/office/drawing/2014/main" id="{5223C38F-B755-4DE9-A81F-127DA86C2905}"/>
            </a:ext>
          </a:extLst>
        </xdr:cNvPr>
        <xdr:cNvSpPr txBox="1"/>
      </xdr:nvSpPr>
      <xdr:spPr>
        <a:xfrm>
          <a:off x="9946541" y="1937482"/>
          <a:ext cx="38587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it-IT" sz="1200"/>
            <a:t>NO</a:t>
          </a:r>
        </a:p>
      </xdr:txBody>
    </xdr:sp>
    <xdr:clientData/>
  </xdr:oneCellAnchor>
  <xdr:twoCellAnchor>
    <xdr:from>
      <xdr:col>5</xdr:col>
      <xdr:colOff>1459766</xdr:colOff>
      <xdr:row>20</xdr:row>
      <xdr:rowOff>487484</xdr:rowOff>
    </xdr:from>
    <xdr:to>
      <xdr:col>6</xdr:col>
      <xdr:colOff>443523</xdr:colOff>
      <xdr:row>20</xdr:row>
      <xdr:rowOff>507511</xdr:rowOff>
    </xdr:to>
    <xdr:cxnSp macro="">
      <xdr:nvCxnSpPr>
        <xdr:cNvPr id="23" name="Connettore 2 22">
          <a:extLst>
            <a:ext uri="{FF2B5EF4-FFF2-40B4-BE49-F238E27FC236}">
              <a16:creationId xmlns:a16="http://schemas.microsoft.com/office/drawing/2014/main" id="{387A20D3-BF5F-450F-990B-2245FC155DE6}"/>
            </a:ext>
          </a:extLst>
        </xdr:cNvPr>
        <xdr:cNvCxnSpPr>
          <a:stCxn id="15" idx="3"/>
          <a:endCxn id="13" idx="1"/>
        </xdr:cNvCxnSpPr>
      </xdr:nvCxnSpPr>
      <xdr:spPr>
        <a:xfrm>
          <a:off x="10508516" y="10536359"/>
          <a:ext cx="1088782" cy="20027"/>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1104046</xdr:colOff>
      <xdr:row>19</xdr:row>
      <xdr:rowOff>581270</xdr:rowOff>
    </xdr:from>
    <xdr:to>
      <xdr:col>5</xdr:col>
      <xdr:colOff>1129933</xdr:colOff>
      <xdr:row>20</xdr:row>
      <xdr:rowOff>309684</xdr:rowOff>
    </xdr:to>
    <xdr:cxnSp macro="">
      <xdr:nvCxnSpPr>
        <xdr:cNvPr id="24" name="Connettore 2 23">
          <a:extLst>
            <a:ext uri="{FF2B5EF4-FFF2-40B4-BE49-F238E27FC236}">
              <a16:creationId xmlns:a16="http://schemas.microsoft.com/office/drawing/2014/main" id="{FE9C002E-86F0-4C9C-98A4-5A6046EF9612}"/>
            </a:ext>
          </a:extLst>
        </xdr:cNvPr>
        <xdr:cNvCxnSpPr>
          <a:stCxn id="21" idx="2"/>
          <a:endCxn id="15" idx="0"/>
        </xdr:cNvCxnSpPr>
      </xdr:nvCxnSpPr>
      <xdr:spPr>
        <a:xfrm>
          <a:off x="10152796" y="9687170"/>
          <a:ext cx="25887" cy="671389"/>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801077</xdr:colOff>
      <xdr:row>21</xdr:row>
      <xdr:rowOff>493834</xdr:rowOff>
    </xdr:from>
    <xdr:to>
      <xdr:col>5</xdr:col>
      <xdr:colOff>1474177</xdr:colOff>
      <xdr:row>21</xdr:row>
      <xdr:rowOff>836734</xdr:rowOff>
    </xdr:to>
    <xdr:sp macro="" textlink="">
      <xdr:nvSpPr>
        <xdr:cNvPr id="25" name="Rettangolo 24">
          <a:extLst>
            <a:ext uri="{FF2B5EF4-FFF2-40B4-BE49-F238E27FC236}">
              <a16:creationId xmlns:a16="http://schemas.microsoft.com/office/drawing/2014/main" id="{7031745F-B1BB-4350-82F4-2B838032294F}"/>
            </a:ext>
          </a:extLst>
        </xdr:cNvPr>
        <xdr:cNvSpPr/>
      </xdr:nvSpPr>
      <xdr:spPr>
        <a:xfrm>
          <a:off x="10287977" y="6018334"/>
          <a:ext cx="673100"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788865</xdr:colOff>
      <xdr:row>23</xdr:row>
      <xdr:rowOff>290635</xdr:rowOff>
    </xdr:from>
    <xdr:to>
      <xdr:col>5</xdr:col>
      <xdr:colOff>1461965</xdr:colOff>
      <xdr:row>23</xdr:row>
      <xdr:rowOff>633535</xdr:rowOff>
    </xdr:to>
    <xdr:sp macro="" textlink="">
      <xdr:nvSpPr>
        <xdr:cNvPr id="26" name="Rettangolo 25">
          <a:extLst>
            <a:ext uri="{FF2B5EF4-FFF2-40B4-BE49-F238E27FC236}">
              <a16:creationId xmlns:a16="http://schemas.microsoft.com/office/drawing/2014/main" id="{0664B2C5-FA80-4D73-B6CE-21FB1E09D5FE}"/>
            </a:ext>
          </a:extLst>
        </xdr:cNvPr>
        <xdr:cNvSpPr/>
      </xdr:nvSpPr>
      <xdr:spPr>
        <a:xfrm>
          <a:off x="10275765" y="7701085"/>
          <a:ext cx="673100"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1132254</xdr:colOff>
      <xdr:row>21</xdr:row>
      <xdr:rowOff>836734</xdr:rowOff>
    </xdr:from>
    <xdr:to>
      <xdr:col>5</xdr:col>
      <xdr:colOff>1137627</xdr:colOff>
      <xdr:row>22</xdr:row>
      <xdr:rowOff>293810</xdr:rowOff>
    </xdr:to>
    <xdr:cxnSp macro="">
      <xdr:nvCxnSpPr>
        <xdr:cNvPr id="27" name="Connettore 2 26">
          <a:extLst>
            <a:ext uri="{FF2B5EF4-FFF2-40B4-BE49-F238E27FC236}">
              <a16:creationId xmlns:a16="http://schemas.microsoft.com/office/drawing/2014/main" id="{8AA233F7-F011-48CB-ADDC-F7D0EAE43340}"/>
            </a:ext>
          </a:extLst>
        </xdr:cNvPr>
        <xdr:cNvCxnSpPr>
          <a:stCxn id="25" idx="2"/>
          <a:endCxn id="32" idx="0"/>
        </xdr:cNvCxnSpPr>
      </xdr:nvCxnSpPr>
      <xdr:spPr>
        <a:xfrm flipH="1">
          <a:off x="10181004" y="11828584"/>
          <a:ext cx="5373" cy="400051"/>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1461965</xdr:colOff>
      <xdr:row>23</xdr:row>
      <xdr:rowOff>462085</xdr:rowOff>
    </xdr:from>
    <xdr:to>
      <xdr:col>6</xdr:col>
      <xdr:colOff>477960</xdr:colOff>
      <xdr:row>23</xdr:row>
      <xdr:rowOff>471365</xdr:rowOff>
    </xdr:to>
    <xdr:cxnSp macro="">
      <xdr:nvCxnSpPr>
        <xdr:cNvPr id="28" name="Connettore 2 27">
          <a:extLst>
            <a:ext uri="{FF2B5EF4-FFF2-40B4-BE49-F238E27FC236}">
              <a16:creationId xmlns:a16="http://schemas.microsoft.com/office/drawing/2014/main" id="{F8A52943-FCCC-4C63-B958-9987446063D3}"/>
            </a:ext>
          </a:extLst>
        </xdr:cNvPr>
        <xdr:cNvCxnSpPr>
          <a:stCxn id="26" idx="3"/>
          <a:endCxn id="31" idx="1"/>
        </xdr:cNvCxnSpPr>
      </xdr:nvCxnSpPr>
      <xdr:spPr>
        <a:xfrm>
          <a:off x="10510715" y="13339885"/>
          <a:ext cx="1121020" cy="928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788378</xdr:colOff>
      <xdr:row>26</xdr:row>
      <xdr:rowOff>345830</xdr:rowOff>
    </xdr:from>
    <xdr:to>
      <xdr:col>5</xdr:col>
      <xdr:colOff>1480528</xdr:colOff>
      <xdr:row>26</xdr:row>
      <xdr:rowOff>719503</xdr:rowOff>
    </xdr:to>
    <xdr:sp macro="" textlink="">
      <xdr:nvSpPr>
        <xdr:cNvPr id="29" name="Rettangolo 28">
          <a:extLst>
            <a:ext uri="{FF2B5EF4-FFF2-40B4-BE49-F238E27FC236}">
              <a16:creationId xmlns:a16="http://schemas.microsoft.com/office/drawing/2014/main" id="{A5CF3B0B-CA8F-4399-B7EB-03CFFE89EAC6}"/>
            </a:ext>
          </a:extLst>
        </xdr:cNvPr>
        <xdr:cNvSpPr/>
      </xdr:nvSpPr>
      <xdr:spPr>
        <a:xfrm>
          <a:off x="9837128" y="13690355"/>
          <a:ext cx="692150" cy="373673"/>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marL="0" indent="0" algn="ctr"/>
          <a:r>
            <a:rPr lang="it-IT" sz="1100">
              <a:solidFill>
                <a:schemeClr val="lt1"/>
              </a:solidFill>
              <a:latin typeface="+mn-lt"/>
              <a:ea typeface="+mn-ea"/>
              <a:cs typeface="+mn-cs"/>
            </a:rPr>
            <a:t>UNIVAQ</a:t>
          </a:r>
        </a:p>
      </xdr:txBody>
    </xdr:sp>
    <xdr:clientData/>
  </xdr:twoCellAnchor>
  <xdr:twoCellAnchor>
    <xdr:from>
      <xdr:col>4</xdr:col>
      <xdr:colOff>1567473</xdr:colOff>
      <xdr:row>18</xdr:row>
      <xdr:rowOff>391745</xdr:rowOff>
    </xdr:from>
    <xdr:to>
      <xdr:col>5</xdr:col>
      <xdr:colOff>733425</xdr:colOff>
      <xdr:row>18</xdr:row>
      <xdr:rowOff>397605</xdr:rowOff>
    </xdr:to>
    <xdr:cxnSp macro="">
      <xdr:nvCxnSpPr>
        <xdr:cNvPr id="30" name="Connettore 2 29">
          <a:extLst>
            <a:ext uri="{FF2B5EF4-FFF2-40B4-BE49-F238E27FC236}">
              <a16:creationId xmlns:a16="http://schemas.microsoft.com/office/drawing/2014/main" id="{777BA22A-898E-40A9-BA1D-AA3C0C93D92F}"/>
            </a:ext>
          </a:extLst>
        </xdr:cNvPr>
        <xdr:cNvCxnSpPr>
          <a:stCxn id="11" idx="1"/>
          <a:endCxn id="6" idx="3"/>
        </xdr:cNvCxnSpPr>
      </xdr:nvCxnSpPr>
      <xdr:spPr>
        <a:xfrm flipH="1" flipV="1">
          <a:off x="8139723" y="8554670"/>
          <a:ext cx="1642452" cy="586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477960</xdr:colOff>
      <xdr:row>23</xdr:row>
      <xdr:rowOff>299915</xdr:rowOff>
    </xdr:from>
    <xdr:to>
      <xdr:col>6</xdr:col>
      <xdr:colOff>1151060</xdr:colOff>
      <xdr:row>23</xdr:row>
      <xdr:rowOff>642815</xdr:rowOff>
    </xdr:to>
    <xdr:sp macro="" textlink="">
      <xdr:nvSpPr>
        <xdr:cNvPr id="31" name="Rettangolo 30">
          <a:extLst>
            <a:ext uri="{FF2B5EF4-FFF2-40B4-BE49-F238E27FC236}">
              <a16:creationId xmlns:a16="http://schemas.microsoft.com/office/drawing/2014/main" id="{BA3F891B-D352-498C-9033-04411FE4174B}"/>
            </a:ext>
          </a:extLst>
        </xdr:cNvPr>
        <xdr:cNvSpPr/>
      </xdr:nvSpPr>
      <xdr:spPr>
        <a:xfrm>
          <a:off x="11631735" y="13177715"/>
          <a:ext cx="673100"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CRO</a:t>
          </a:r>
        </a:p>
      </xdr:txBody>
    </xdr:sp>
    <xdr:clientData/>
  </xdr:twoCellAnchor>
  <xdr:twoCellAnchor>
    <xdr:from>
      <xdr:col>5</xdr:col>
      <xdr:colOff>795704</xdr:colOff>
      <xdr:row>22</xdr:row>
      <xdr:rowOff>293810</xdr:rowOff>
    </xdr:from>
    <xdr:to>
      <xdr:col>5</xdr:col>
      <xdr:colOff>1468804</xdr:colOff>
      <xdr:row>22</xdr:row>
      <xdr:rowOff>636710</xdr:rowOff>
    </xdr:to>
    <xdr:sp macro="" textlink="">
      <xdr:nvSpPr>
        <xdr:cNvPr id="32" name="Rettangolo 31">
          <a:extLst>
            <a:ext uri="{FF2B5EF4-FFF2-40B4-BE49-F238E27FC236}">
              <a16:creationId xmlns:a16="http://schemas.microsoft.com/office/drawing/2014/main" id="{03B0FDB9-B48B-4BF6-A81C-245B479D5B18}"/>
            </a:ext>
          </a:extLst>
        </xdr:cNvPr>
        <xdr:cNvSpPr/>
      </xdr:nvSpPr>
      <xdr:spPr>
        <a:xfrm>
          <a:off x="9844454" y="12228635"/>
          <a:ext cx="673100"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1125415</xdr:colOff>
      <xdr:row>22</xdr:row>
      <xdr:rowOff>636710</xdr:rowOff>
    </xdr:from>
    <xdr:to>
      <xdr:col>5</xdr:col>
      <xdr:colOff>1132254</xdr:colOff>
      <xdr:row>23</xdr:row>
      <xdr:rowOff>290635</xdr:rowOff>
    </xdr:to>
    <xdr:cxnSp macro="">
      <xdr:nvCxnSpPr>
        <xdr:cNvPr id="33" name="Connettore 2 32">
          <a:extLst>
            <a:ext uri="{FF2B5EF4-FFF2-40B4-BE49-F238E27FC236}">
              <a16:creationId xmlns:a16="http://schemas.microsoft.com/office/drawing/2014/main" id="{011F4393-5456-420C-B10A-CC396FF8330E}"/>
            </a:ext>
          </a:extLst>
        </xdr:cNvPr>
        <xdr:cNvCxnSpPr>
          <a:stCxn id="32" idx="2"/>
          <a:endCxn id="26" idx="0"/>
        </xdr:cNvCxnSpPr>
      </xdr:nvCxnSpPr>
      <xdr:spPr>
        <a:xfrm flipH="1">
          <a:off x="10174165" y="12571535"/>
          <a:ext cx="6839" cy="59690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1125415</xdr:colOff>
      <xdr:row>23</xdr:row>
      <xdr:rowOff>633535</xdr:rowOff>
    </xdr:from>
    <xdr:to>
      <xdr:col>5</xdr:col>
      <xdr:colOff>1130643</xdr:colOff>
      <xdr:row>24</xdr:row>
      <xdr:rowOff>282867</xdr:rowOff>
    </xdr:to>
    <xdr:cxnSp macro="">
      <xdr:nvCxnSpPr>
        <xdr:cNvPr id="34" name="Connettore 2 33">
          <a:extLst>
            <a:ext uri="{FF2B5EF4-FFF2-40B4-BE49-F238E27FC236}">
              <a16:creationId xmlns:a16="http://schemas.microsoft.com/office/drawing/2014/main" id="{26BF3884-8115-466B-A37A-FEBE513DAA6B}"/>
            </a:ext>
          </a:extLst>
        </xdr:cNvPr>
        <xdr:cNvCxnSpPr>
          <a:cxnSpLocks/>
          <a:stCxn id="26" idx="2"/>
        </xdr:cNvCxnSpPr>
      </xdr:nvCxnSpPr>
      <xdr:spPr>
        <a:xfrm>
          <a:off x="10174165" y="11149135"/>
          <a:ext cx="5228" cy="592307"/>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1457813</xdr:colOff>
      <xdr:row>24</xdr:row>
      <xdr:rowOff>487241</xdr:rowOff>
    </xdr:from>
    <xdr:to>
      <xdr:col>6</xdr:col>
      <xdr:colOff>476250</xdr:colOff>
      <xdr:row>24</xdr:row>
      <xdr:rowOff>495300</xdr:rowOff>
    </xdr:to>
    <xdr:cxnSp macro="">
      <xdr:nvCxnSpPr>
        <xdr:cNvPr id="35" name="Connettore 2 34">
          <a:extLst>
            <a:ext uri="{FF2B5EF4-FFF2-40B4-BE49-F238E27FC236}">
              <a16:creationId xmlns:a16="http://schemas.microsoft.com/office/drawing/2014/main" id="{A395E12B-2BA2-4EDB-80A0-5F2AA9605109}"/>
            </a:ext>
          </a:extLst>
        </xdr:cNvPr>
        <xdr:cNvCxnSpPr>
          <a:cxnSpLocks/>
          <a:stCxn id="122" idx="1"/>
          <a:endCxn id="17" idx="3"/>
        </xdr:cNvCxnSpPr>
      </xdr:nvCxnSpPr>
      <xdr:spPr>
        <a:xfrm flipH="1" flipV="1">
          <a:off x="10506563" y="14308016"/>
          <a:ext cx="1123462" cy="8059"/>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1127613</xdr:colOff>
      <xdr:row>24</xdr:row>
      <xdr:rowOff>757847</xdr:rowOff>
    </xdr:from>
    <xdr:to>
      <xdr:col>5</xdr:col>
      <xdr:colOff>1130643</xdr:colOff>
      <xdr:row>25</xdr:row>
      <xdr:rowOff>301869</xdr:rowOff>
    </xdr:to>
    <xdr:cxnSp macro="">
      <xdr:nvCxnSpPr>
        <xdr:cNvPr id="36" name="Connettore 2 35">
          <a:extLst>
            <a:ext uri="{FF2B5EF4-FFF2-40B4-BE49-F238E27FC236}">
              <a16:creationId xmlns:a16="http://schemas.microsoft.com/office/drawing/2014/main" id="{90059C3B-5479-4460-B9B3-CE8DD30A86BE}"/>
            </a:ext>
          </a:extLst>
        </xdr:cNvPr>
        <xdr:cNvCxnSpPr>
          <a:cxnSpLocks/>
          <a:endCxn id="20" idx="0"/>
        </xdr:cNvCxnSpPr>
      </xdr:nvCxnSpPr>
      <xdr:spPr>
        <a:xfrm flipH="1">
          <a:off x="10176363" y="12216422"/>
          <a:ext cx="3030" cy="486997"/>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1127613</xdr:colOff>
      <xdr:row>25</xdr:row>
      <xdr:rowOff>671635</xdr:rowOff>
    </xdr:from>
    <xdr:to>
      <xdr:col>5</xdr:col>
      <xdr:colOff>1134453</xdr:colOff>
      <xdr:row>26</xdr:row>
      <xdr:rowOff>345830</xdr:rowOff>
    </xdr:to>
    <xdr:cxnSp macro="">
      <xdr:nvCxnSpPr>
        <xdr:cNvPr id="37" name="Connettore 2 36">
          <a:extLst>
            <a:ext uri="{FF2B5EF4-FFF2-40B4-BE49-F238E27FC236}">
              <a16:creationId xmlns:a16="http://schemas.microsoft.com/office/drawing/2014/main" id="{0C454921-3239-4EEE-916A-C04BFA045B37}"/>
            </a:ext>
          </a:extLst>
        </xdr:cNvPr>
        <xdr:cNvCxnSpPr>
          <a:stCxn id="20" idx="2"/>
          <a:endCxn id="29" idx="0"/>
        </xdr:cNvCxnSpPr>
      </xdr:nvCxnSpPr>
      <xdr:spPr>
        <a:xfrm>
          <a:off x="10176363" y="13073185"/>
          <a:ext cx="6840" cy="61717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1134453</xdr:colOff>
      <xdr:row>26</xdr:row>
      <xdr:rowOff>719503</xdr:rowOff>
    </xdr:from>
    <xdr:to>
      <xdr:col>5</xdr:col>
      <xdr:colOff>1138849</xdr:colOff>
      <xdr:row>27</xdr:row>
      <xdr:rowOff>396630</xdr:rowOff>
    </xdr:to>
    <xdr:cxnSp macro="">
      <xdr:nvCxnSpPr>
        <xdr:cNvPr id="39" name="Connettore 4 104">
          <a:extLst>
            <a:ext uri="{FF2B5EF4-FFF2-40B4-BE49-F238E27FC236}">
              <a16:creationId xmlns:a16="http://schemas.microsoft.com/office/drawing/2014/main" id="{D0E2D1D5-4AAF-420F-A3E0-7E902B2A552C}"/>
            </a:ext>
          </a:extLst>
        </xdr:cNvPr>
        <xdr:cNvCxnSpPr>
          <a:cxnSpLocks/>
          <a:stCxn id="29" idx="2"/>
          <a:endCxn id="40" idx="0"/>
        </xdr:cNvCxnSpPr>
      </xdr:nvCxnSpPr>
      <xdr:spPr>
        <a:xfrm rot="16200000" flipH="1">
          <a:off x="9875350" y="16734081"/>
          <a:ext cx="620102" cy="4396"/>
        </a:xfrm>
        <a:prstGeom prst="bentConnector3">
          <a:avLst>
            <a:gd name="adj1" fmla="val 50000"/>
          </a:avLst>
        </a:prstGeom>
        <a:ln>
          <a:solidFill>
            <a:schemeClr val="tx1"/>
          </a:solidFill>
          <a:prstDash val="dot"/>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792774</xdr:colOff>
      <xdr:row>27</xdr:row>
      <xdr:rowOff>396630</xdr:rowOff>
    </xdr:from>
    <xdr:to>
      <xdr:col>5</xdr:col>
      <xdr:colOff>1484924</xdr:colOff>
      <xdr:row>27</xdr:row>
      <xdr:rowOff>770303</xdr:rowOff>
    </xdr:to>
    <xdr:sp macro="" textlink="">
      <xdr:nvSpPr>
        <xdr:cNvPr id="40" name="Rettangolo 39">
          <a:extLst>
            <a:ext uri="{FF2B5EF4-FFF2-40B4-BE49-F238E27FC236}">
              <a16:creationId xmlns:a16="http://schemas.microsoft.com/office/drawing/2014/main" id="{35046B47-C653-44C6-AA58-8131806B85DF}"/>
            </a:ext>
          </a:extLst>
        </xdr:cNvPr>
        <xdr:cNvSpPr/>
      </xdr:nvSpPr>
      <xdr:spPr>
        <a:xfrm>
          <a:off x="9841524" y="17046330"/>
          <a:ext cx="692150" cy="373673"/>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100">
              <a:solidFill>
                <a:schemeClr val="lt1"/>
              </a:solidFill>
              <a:effectLst/>
              <a:latin typeface="+mn-lt"/>
              <a:ea typeface="+mn-ea"/>
              <a:cs typeface="+mn-cs"/>
            </a:rPr>
            <a:t>UNIVAQ</a:t>
          </a:r>
          <a:endParaRPr lang="it-IT">
            <a:effectLst/>
          </a:endParaRPr>
        </a:p>
        <a:p>
          <a:pPr algn="ctr"/>
          <a:endParaRPr lang="it-IT" sz="1100"/>
        </a:p>
      </xdr:txBody>
    </xdr:sp>
    <xdr:clientData/>
  </xdr:twoCellAnchor>
  <xdr:twoCellAnchor>
    <xdr:from>
      <xdr:col>5</xdr:col>
      <xdr:colOff>1138849</xdr:colOff>
      <xdr:row>27</xdr:row>
      <xdr:rowOff>770303</xdr:rowOff>
    </xdr:from>
    <xdr:to>
      <xdr:col>5</xdr:col>
      <xdr:colOff>1147762</xdr:colOff>
      <xdr:row>30</xdr:row>
      <xdr:rowOff>314325</xdr:rowOff>
    </xdr:to>
    <xdr:cxnSp macro="">
      <xdr:nvCxnSpPr>
        <xdr:cNvPr id="55" name="Connettore 2 54">
          <a:extLst>
            <a:ext uri="{FF2B5EF4-FFF2-40B4-BE49-F238E27FC236}">
              <a16:creationId xmlns:a16="http://schemas.microsoft.com/office/drawing/2014/main" id="{88A500B0-1837-4804-A30F-3CF6975176DE}"/>
            </a:ext>
          </a:extLst>
        </xdr:cNvPr>
        <xdr:cNvCxnSpPr>
          <a:cxnSpLocks/>
          <a:stCxn id="40" idx="2"/>
          <a:endCxn id="135" idx="0"/>
        </xdr:cNvCxnSpPr>
      </xdr:nvCxnSpPr>
      <xdr:spPr>
        <a:xfrm>
          <a:off x="10187599" y="17420003"/>
          <a:ext cx="8913" cy="2372947"/>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1514475</xdr:colOff>
      <xdr:row>35</xdr:row>
      <xdr:rowOff>342412</xdr:rowOff>
    </xdr:from>
    <xdr:to>
      <xdr:col>6</xdr:col>
      <xdr:colOff>440593</xdr:colOff>
      <xdr:row>35</xdr:row>
      <xdr:rowOff>342900</xdr:rowOff>
    </xdr:to>
    <xdr:cxnSp macro="">
      <xdr:nvCxnSpPr>
        <xdr:cNvPr id="60" name="Connettore 2 59">
          <a:extLst>
            <a:ext uri="{FF2B5EF4-FFF2-40B4-BE49-F238E27FC236}">
              <a16:creationId xmlns:a16="http://schemas.microsoft.com/office/drawing/2014/main" id="{24CCCD0A-8718-4752-8708-EF0C37537164}"/>
            </a:ext>
          </a:extLst>
        </xdr:cNvPr>
        <xdr:cNvCxnSpPr>
          <a:cxnSpLocks/>
          <a:stCxn id="157" idx="3"/>
          <a:endCxn id="61" idx="1"/>
        </xdr:cNvCxnSpPr>
      </xdr:nvCxnSpPr>
      <xdr:spPr>
        <a:xfrm flipV="1">
          <a:off x="10563225" y="24535912"/>
          <a:ext cx="1031143" cy="488"/>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440593</xdr:colOff>
      <xdr:row>35</xdr:row>
      <xdr:rowOff>170962</xdr:rowOff>
    </xdr:from>
    <xdr:to>
      <xdr:col>6</xdr:col>
      <xdr:colOff>1113693</xdr:colOff>
      <xdr:row>35</xdr:row>
      <xdr:rowOff>513862</xdr:rowOff>
    </xdr:to>
    <xdr:sp macro="" textlink="">
      <xdr:nvSpPr>
        <xdr:cNvPr id="61" name="Rettangolo 60">
          <a:extLst>
            <a:ext uri="{FF2B5EF4-FFF2-40B4-BE49-F238E27FC236}">
              <a16:creationId xmlns:a16="http://schemas.microsoft.com/office/drawing/2014/main" id="{86AACB5E-8B37-428F-87B3-4461B8B99727}"/>
            </a:ext>
          </a:extLst>
        </xdr:cNvPr>
        <xdr:cNvSpPr/>
      </xdr:nvSpPr>
      <xdr:spPr>
        <a:xfrm>
          <a:off x="12203968" y="17916037"/>
          <a:ext cx="673100"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CRO</a:t>
          </a:r>
        </a:p>
      </xdr:txBody>
    </xdr:sp>
    <xdr:clientData/>
  </xdr:twoCellAnchor>
  <xdr:twoCellAnchor>
    <xdr:from>
      <xdr:col>5</xdr:col>
      <xdr:colOff>829409</xdr:colOff>
      <xdr:row>36</xdr:row>
      <xdr:rowOff>157773</xdr:rowOff>
    </xdr:from>
    <xdr:to>
      <xdr:col>5</xdr:col>
      <xdr:colOff>1521559</xdr:colOff>
      <xdr:row>36</xdr:row>
      <xdr:rowOff>531446</xdr:rowOff>
    </xdr:to>
    <xdr:sp macro="" textlink="">
      <xdr:nvSpPr>
        <xdr:cNvPr id="64" name="Rettangolo 63">
          <a:extLst>
            <a:ext uri="{FF2B5EF4-FFF2-40B4-BE49-F238E27FC236}">
              <a16:creationId xmlns:a16="http://schemas.microsoft.com/office/drawing/2014/main" id="{F69CC09E-C83C-42B7-BEE1-800583349FC8}"/>
            </a:ext>
          </a:extLst>
        </xdr:cNvPr>
        <xdr:cNvSpPr/>
      </xdr:nvSpPr>
      <xdr:spPr>
        <a:xfrm>
          <a:off x="10316309" y="18636273"/>
          <a:ext cx="692150" cy="373673"/>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it-IT" sz="1100"/>
            <a:t>UNIVAQ</a:t>
          </a:r>
        </a:p>
      </xdr:txBody>
    </xdr:sp>
    <xdr:clientData/>
  </xdr:twoCellAnchor>
  <xdr:twoCellAnchor>
    <xdr:from>
      <xdr:col>5</xdr:col>
      <xdr:colOff>1521559</xdr:colOff>
      <xdr:row>36</xdr:row>
      <xdr:rowOff>344610</xdr:rowOff>
    </xdr:from>
    <xdr:to>
      <xdr:col>6</xdr:col>
      <xdr:colOff>446455</xdr:colOff>
      <xdr:row>36</xdr:row>
      <xdr:rowOff>348273</xdr:rowOff>
    </xdr:to>
    <xdr:cxnSp macro="">
      <xdr:nvCxnSpPr>
        <xdr:cNvPr id="65" name="Connettore 2 64">
          <a:extLst>
            <a:ext uri="{FF2B5EF4-FFF2-40B4-BE49-F238E27FC236}">
              <a16:creationId xmlns:a16="http://schemas.microsoft.com/office/drawing/2014/main" id="{CF6F4443-81A0-4044-B6DD-AE46FC4C3CBC}"/>
            </a:ext>
          </a:extLst>
        </xdr:cNvPr>
        <xdr:cNvCxnSpPr>
          <a:stCxn id="64" idx="3"/>
          <a:endCxn id="66" idx="1"/>
        </xdr:cNvCxnSpPr>
      </xdr:nvCxnSpPr>
      <xdr:spPr>
        <a:xfrm>
          <a:off x="11008459" y="18823110"/>
          <a:ext cx="1201371" cy="3663"/>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446455</xdr:colOff>
      <xdr:row>36</xdr:row>
      <xdr:rowOff>176823</xdr:rowOff>
    </xdr:from>
    <xdr:to>
      <xdr:col>6</xdr:col>
      <xdr:colOff>1119555</xdr:colOff>
      <xdr:row>36</xdr:row>
      <xdr:rowOff>519723</xdr:rowOff>
    </xdr:to>
    <xdr:sp macro="" textlink="">
      <xdr:nvSpPr>
        <xdr:cNvPr id="66" name="Rettangolo 65">
          <a:extLst>
            <a:ext uri="{FF2B5EF4-FFF2-40B4-BE49-F238E27FC236}">
              <a16:creationId xmlns:a16="http://schemas.microsoft.com/office/drawing/2014/main" id="{790436D3-3AA9-4854-AB7C-014C63C801E8}"/>
            </a:ext>
          </a:extLst>
        </xdr:cNvPr>
        <xdr:cNvSpPr/>
      </xdr:nvSpPr>
      <xdr:spPr>
        <a:xfrm>
          <a:off x="12209830" y="18655323"/>
          <a:ext cx="673100"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CRO</a:t>
          </a:r>
        </a:p>
      </xdr:txBody>
    </xdr:sp>
    <xdr:clientData/>
  </xdr:twoCellAnchor>
  <xdr:twoCellAnchor>
    <xdr:from>
      <xdr:col>5</xdr:col>
      <xdr:colOff>823059</xdr:colOff>
      <xdr:row>37</xdr:row>
      <xdr:rowOff>139212</xdr:rowOff>
    </xdr:from>
    <xdr:to>
      <xdr:col>5</xdr:col>
      <xdr:colOff>1515209</xdr:colOff>
      <xdr:row>37</xdr:row>
      <xdr:rowOff>512885</xdr:rowOff>
    </xdr:to>
    <xdr:sp macro="" textlink="">
      <xdr:nvSpPr>
        <xdr:cNvPr id="69" name="Rettangolo 68">
          <a:extLst>
            <a:ext uri="{FF2B5EF4-FFF2-40B4-BE49-F238E27FC236}">
              <a16:creationId xmlns:a16="http://schemas.microsoft.com/office/drawing/2014/main" id="{EABAE061-82E0-4CB8-BAE6-D511C0811000}"/>
            </a:ext>
          </a:extLst>
        </xdr:cNvPr>
        <xdr:cNvSpPr/>
      </xdr:nvSpPr>
      <xdr:spPr>
        <a:xfrm>
          <a:off x="10309959" y="19360662"/>
          <a:ext cx="692150" cy="373673"/>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it-IT" sz="1100">
              <a:solidFill>
                <a:schemeClr val="lt1"/>
              </a:solidFill>
              <a:effectLst/>
              <a:latin typeface="+mn-lt"/>
              <a:ea typeface="+mn-ea"/>
              <a:cs typeface="+mn-cs"/>
            </a:rPr>
            <a:t>UNIVAQ</a:t>
          </a:r>
          <a:endParaRPr lang="it-IT">
            <a:effectLst/>
          </a:endParaRPr>
        </a:p>
      </xdr:txBody>
    </xdr:sp>
    <xdr:clientData/>
  </xdr:twoCellAnchor>
  <xdr:twoCellAnchor>
    <xdr:from>
      <xdr:col>5</xdr:col>
      <xdr:colOff>828920</xdr:colOff>
      <xdr:row>38</xdr:row>
      <xdr:rowOff>132862</xdr:rowOff>
    </xdr:from>
    <xdr:to>
      <xdr:col>5</xdr:col>
      <xdr:colOff>1521070</xdr:colOff>
      <xdr:row>38</xdr:row>
      <xdr:rowOff>506535</xdr:rowOff>
    </xdr:to>
    <xdr:sp macro="" textlink="">
      <xdr:nvSpPr>
        <xdr:cNvPr id="74" name="Rettangolo 73">
          <a:extLst>
            <a:ext uri="{FF2B5EF4-FFF2-40B4-BE49-F238E27FC236}">
              <a16:creationId xmlns:a16="http://schemas.microsoft.com/office/drawing/2014/main" id="{4F0A71A0-E202-488C-8A0C-63A16659E4E3}"/>
            </a:ext>
          </a:extLst>
        </xdr:cNvPr>
        <xdr:cNvSpPr/>
      </xdr:nvSpPr>
      <xdr:spPr>
        <a:xfrm>
          <a:off x="10315820" y="20182987"/>
          <a:ext cx="692150" cy="373673"/>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it-IT" sz="1100">
              <a:solidFill>
                <a:schemeClr val="lt1"/>
              </a:solidFill>
              <a:effectLst/>
              <a:latin typeface="+mn-lt"/>
              <a:ea typeface="+mn-ea"/>
              <a:cs typeface="+mn-cs"/>
            </a:rPr>
            <a:t>UNIVAQ</a:t>
          </a:r>
          <a:endParaRPr lang="it-IT">
            <a:effectLst/>
          </a:endParaRPr>
        </a:p>
      </xdr:txBody>
    </xdr:sp>
    <xdr:clientData/>
  </xdr:twoCellAnchor>
  <xdr:twoCellAnchor>
    <xdr:from>
      <xdr:col>5</xdr:col>
      <xdr:colOff>1182664</xdr:colOff>
      <xdr:row>27</xdr:row>
      <xdr:rowOff>583467</xdr:rowOff>
    </xdr:from>
    <xdr:to>
      <xdr:col>5</xdr:col>
      <xdr:colOff>1484924</xdr:colOff>
      <xdr:row>33</xdr:row>
      <xdr:rowOff>590549</xdr:rowOff>
    </xdr:to>
    <xdr:cxnSp macro="">
      <xdr:nvCxnSpPr>
        <xdr:cNvPr id="80" name="Connettore 4 187">
          <a:extLst>
            <a:ext uri="{FF2B5EF4-FFF2-40B4-BE49-F238E27FC236}">
              <a16:creationId xmlns:a16="http://schemas.microsoft.com/office/drawing/2014/main" id="{DFE070A8-4AE9-4098-8409-5F96C123F122}"/>
            </a:ext>
          </a:extLst>
        </xdr:cNvPr>
        <xdr:cNvCxnSpPr>
          <a:cxnSpLocks/>
          <a:endCxn id="40" idx="3"/>
        </xdr:cNvCxnSpPr>
      </xdr:nvCxnSpPr>
      <xdr:spPr>
        <a:xfrm rot="5400000" flipH="1" flipV="1">
          <a:off x="7550078" y="19914503"/>
          <a:ext cx="5664932" cy="302260"/>
        </a:xfrm>
        <a:prstGeom prst="bentConnector4">
          <a:avLst>
            <a:gd name="adj1" fmla="val -4035"/>
            <a:gd name="adj2" fmla="val 204622"/>
          </a:avLst>
        </a:prstGeom>
        <a:ln>
          <a:solidFill>
            <a:schemeClr val="tx1"/>
          </a:solidFill>
          <a:prstDash val="dot"/>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8</xdr:col>
      <xdr:colOff>238125</xdr:colOff>
      <xdr:row>8</xdr:row>
      <xdr:rowOff>95250</xdr:rowOff>
    </xdr:from>
    <xdr:to>
      <xdr:col>8</xdr:col>
      <xdr:colOff>941161</xdr:colOff>
      <xdr:row>9</xdr:row>
      <xdr:rowOff>57896</xdr:rowOff>
    </xdr:to>
    <xdr:pic>
      <xdr:nvPicPr>
        <xdr:cNvPr id="81" name="Immagine 80">
          <a:extLst>
            <a:ext uri="{FF2B5EF4-FFF2-40B4-BE49-F238E27FC236}">
              <a16:creationId xmlns:a16="http://schemas.microsoft.com/office/drawing/2014/main" id="{698423A8-802A-41D1-8B68-3855DA229C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21116519">
          <a:off x="15525750" y="2838450"/>
          <a:ext cx="703036" cy="562721"/>
        </a:xfrm>
        <a:prstGeom prst="rect">
          <a:avLst/>
        </a:prstGeom>
      </xdr:spPr>
    </xdr:pic>
    <xdr:clientData/>
  </xdr:twoCellAnchor>
  <xdr:twoCellAnchor editAs="oneCell">
    <xdr:from>
      <xdr:col>8</xdr:col>
      <xdr:colOff>561972</xdr:colOff>
      <xdr:row>10</xdr:row>
      <xdr:rowOff>152401</xdr:rowOff>
    </xdr:from>
    <xdr:to>
      <xdr:col>8</xdr:col>
      <xdr:colOff>1265008</xdr:colOff>
      <xdr:row>11</xdr:row>
      <xdr:rowOff>115047</xdr:rowOff>
    </xdr:to>
    <xdr:pic>
      <xdr:nvPicPr>
        <xdr:cNvPr id="82" name="Immagine 81">
          <a:extLst>
            <a:ext uri="{FF2B5EF4-FFF2-40B4-BE49-F238E27FC236}">
              <a16:creationId xmlns:a16="http://schemas.microsoft.com/office/drawing/2014/main" id="{8B861709-8005-4E48-9DCC-4C351BD48F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440396">
          <a:off x="15849597" y="3667126"/>
          <a:ext cx="703036" cy="562721"/>
        </a:xfrm>
        <a:prstGeom prst="rect">
          <a:avLst/>
        </a:prstGeom>
      </xdr:spPr>
    </xdr:pic>
    <xdr:clientData/>
  </xdr:twoCellAnchor>
  <xdr:twoCellAnchor editAs="oneCell">
    <xdr:from>
      <xdr:col>4</xdr:col>
      <xdr:colOff>786375</xdr:colOff>
      <xdr:row>0</xdr:row>
      <xdr:rowOff>60463</xdr:rowOff>
    </xdr:from>
    <xdr:to>
      <xdr:col>4</xdr:col>
      <xdr:colOff>1744409</xdr:colOff>
      <xdr:row>0</xdr:row>
      <xdr:rowOff>432515</xdr:rowOff>
    </xdr:to>
    <xdr:pic>
      <xdr:nvPicPr>
        <xdr:cNvPr id="101" name="Immagine 100">
          <a:hlinkClick xmlns:r="http://schemas.openxmlformats.org/officeDocument/2006/relationships" r:id="rId5"/>
          <a:extLst>
            <a:ext uri="{FF2B5EF4-FFF2-40B4-BE49-F238E27FC236}">
              <a16:creationId xmlns:a16="http://schemas.microsoft.com/office/drawing/2014/main" id="{E210D39D-4CBF-461C-89D2-62E077F7F57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3</xdr:col>
      <xdr:colOff>1953111</xdr:colOff>
      <xdr:row>0</xdr:row>
      <xdr:rowOff>60462</xdr:rowOff>
    </xdr:from>
    <xdr:to>
      <xdr:col>4</xdr:col>
      <xdr:colOff>831266</xdr:colOff>
      <xdr:row>0</xdr:row>
      <xdr:rowOff>432513</xdr:rowOff>
    </xdr:to>
    <xdr:pic>
      <xdr:nvPicPr>
        <xdr:cNvPr id="102" name="Immagine 101">
          <a:hlinkClick xmlns:r="http://schemas.openxmlformats.org/officeDocument/2006/relationships" r:id="rId7"/>
          <a:extLst>
            <a:ext uri="{FF2B5EF4-FFF2-40B4-BE49-F238E27FC236}">
              <a16:creationId xmlns:a16="http://schemas.microsoft.com/office/drawing/2014/main" id="{06DADCB0-148F-49BC-9A79-06A5ECFF04E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3</xdr:col>
      <xdr:colOff>1033023</xdr:colOff>
      <xdr:row>0</xdr:row>
      <xdr:rowOff>60463</xdr:rowOff>
    </xdr:from>
    <xdr:to>
      <xdr:col>3</xdr:col>
      <xdr:colOff>1996201</xdr:colOff>
      <xdr:row>0</xdr:row>
      <xdr:rowOff>432515</xdr:rowOff>
    </xdr:to>
    <xdr:pic>
      <xdr:nvPicPr>
        <xdr:cNvPr id="103" name="Immagine 102">
          <a:hlinkClick xmlns:r="http://schemas.openxmlformats.org/officeDocument/2006/relationships" r:id="rId9"/>
          <a:extLst>
            <a:ext uri="{FF2B5EF4-FFF2-40B4-BE49-F238E27FC236}">
              <a16:creationId xmlns:a16="http://schemas.microsoft.com/office/drawing/2014/main" id="{8494AD3C-0DCB-4D1C-8185-08678429663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1</xdr:col>
      <xdr:colOff>1562253</xdr:colOff>
      <xdr:row>0</xdr:row>
      <xdr:rowOff>60463</xdr:rowOff>
    </xdr:from>
    <xdr:to>
      <xdr:col>2</xdr:col>
      <xdr:colOff>259435</xdr:colOff>
      <xdr:row>0</xdr:row>
      <xdr:rowOff>432515</xdr:rowOff>
    </xdr:to>
    <xdr:pic>
      <xdr:nvPicPr>
        <xdr:cNvPr id="104" name="Immagine 103">
          <a:hlinkClick xmlns:r="http://schemas.openxmlformats.org/officeDocument/2006/relationships" r:id="rId11"/>
          <a:extLst>
            <a:ext uri="{FF2B5EF4-FFF2-40B4-BE49-F238E27FC236}">
              <a16:creationId xmlns:a16="http://schemas.microsoft.com/office/drawing/2014/main" id="{DE822875-4E98-4108-A164-93BE6DFDA28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2</xdr:col>
      <xdr:colOff>1131046</xdr:colOff>
      <xdr:row>0</xdr:row>
      <xdr:rowOff>61159</xdr:rowOff>
    </xdr:from>
    <xdr:to>
      <xdr:col>3</xdr:col>
      <xdr:colOff>161445</xdr:colOff>
      <xdr:row>0</xdr:row>
      <xdr:rowOff>431818</xdr:rowOff>
    </xdr:to>
    <xdr:pic>
      <xdr:nvPicPr>
        <xdr:cNvPr id="105" name="Immagine 104">
          <a:hlinkClick xmlns:r="http://schemas.openxmlformats.org/officeDocument/2006/relationships" r:id="rId13"/>
          <a:extLst>
            <a:ext uri="{FF2B5EF4-FFF2-40B4-BE49-F238E27FC236}">
              <a16:creationId xmlns:a16="http://schemas.microsoft.com/office/drawing/2014/main" id="{7F42AA09-2424-4AEF-B295-9C323590A36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3702796" y="61159"/>
          <a:ext cx="954449" cy="370659"/>
        </a:xfrm>
        <a:prstGeom prst="rect">
          <a:avLst/>
        </a:prstGeom>
      </xdr:spPr>
    </xdr:pic>
    <xdr:clientData/>
  </xdr:twoCellAnchor>
  <xdr:twoCellAnchor editAs="oneCell">
    <xdr:from>
      <xdr:col>4</xdr:col>
      <xdr:colOff>1700238</xdr:colOff>
      <xdr:row>0</xdr:row>
      <xdr:rowOff>60463</xdr:rowOff>
    </xdr:from>
    <xdr:to>
      <xdr:col>5</xdr:col>
      <xdr:colOff>181772</xdr:colOff>
      <xdr:row>0</xdr:row>
      <xdr:rowOff>432515</xdr:rowOff>
    </xdr:to>
    <xdr:pic>
      <xdr:nvPicPr>
        <xdr:cNvPr id="106" name="Immagine 105">
          <a:hlinkClick xmlns:r="http://schemas.openxmlformats.org/officeDocument/2006/relationships" r:id="rId15"/>
          <a:extLst>
            <a:ext uri="{FF2B5EF4-FFF2-40B4-BE49-F238E27FC236}">
              <a16:creationId xmlns:a16="http://schemas.microsoft.com/office/drawing/2014/main" id="{C58F4180-ED19-4B13-A38A-527E2F6CC63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5</xdr:col>
      <xdr:colOff>1964950</xdr:colOff>
      <xdr:row>0</xdr:row>
      <xdr:rowOff>60462</xdr:rowOff>
    </xdr:from>
    <xdr:to>
      <xdr:col>6</xdr:col>
      <xdr:colOff>814530</xdr:colOff>
      <xdr:row>0</xdr:row>
      <xdr:rowOff>432513</xdr:rowOff>
    </xdr:to>
    <xdr:pic>
      <xdr:nvPicPr>
        <xdr:cNvPr id="107" name="Immagine 106">
          <a:hlinkClick xmlns:r="http://schemas.openxmlformats.org/officeDocument/2006/relationships" r:id="rId17"/>
          <a:extLst>
            <a:ext uri="{FF2B5EF4-FFF2-40B4-BE49-F238E27FC236}">
              <a16:creationId xmlns:a16="http://schemas.microsoft.com/office/drawing/2014/main" id="{7D7949B2-AD0B-4746-B7B5-717460196FE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1</xdr:col>
      <xdr:colOff>697432</xdr:colOff>
      <xdr:row>0</xdr:row>
      <xdr:rowOff>431849</xdr:rowOff>
    </xdr:to>
    <xdr:pic>
      <xdr:nvPicPr>
        <xdr:cNvPr id="108" name="Immagine 107">
          <a:hlinkClick xmlns:r="http://schemas.openxmlformats.org/officeDocument/2006/relationships" r:id="rId19"/>
          <a:extLst>
            <a:ext uri="{FF2B5EF4-FFF2-40B4-BE49-F238E27FC236}">
              <a16:creationId xmlns:a16="http://schemas.microsoft.com/office/drawing/2014/main" id="{DF34A18A-C1B7-445F-BF9E-7F9149AA806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652540</xdr:colOff>
      <xdr:row>0</xdr:row>
      <xdr:rowOff>60462</xdr:rowOff>
    </xdr:from>
    <xdr:to>
      <xdr:col>1</xdr:col>
      <xdr:colOff>1607145</xdr:colOff>
      <xdr:row>0</xdr:row>
      <xdr:rowOff>432513</xdr:rowOff>
    </xdr:to>
    <xdr:pic>
      <xdr:nvPicPr>
        <xdr:cNvPr id="109" name="Immagine 108">
          <a:hlinkClick xmlns:r="http://schemas.openxmlformats.org/officeDocument/2006/relationships" r:id="rId21"/>
          <a:extLst>
            <a:ext uri="{FF2B5EF4-FFF2-40B4-BE49-F238E27FC236}">
              <a16:creationId xmlns:a16="http://schemas.microsoft.com/office/drawing/2014/main" id="{9B7EE514-E7C8-4844-98A0-BFC12FBF3D6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2</xdr:col>
      <xdr:colOff>214543</xdr:colOff>
      <xdr:row>0</xdr:row>
      <xdr:rowOff>60462</xdr:rowOff>
    </xdr:from>
    <xdr:to>
      <xdr:col>2</xdr:col>
      <xdr:colOff>1174758</xdr:colOff>
      <xdr:row>0</xdr:row>
      <xdr:rowOff>432513</xdr:rowOff>
    </xdr:to>
    <xdr:pic>
      <xdr:nvPicPr>
        <xdr:cNvPr id="110" name="Immagine 109">
          <a:hlinkClick xmlns:r="http://schemas.openxmlformats.org/officeDocument/2006/relationships" r:id="rId23"/>
          <a:extLst>
            <a:ext uri="{FF2B5EF4-FFF2-40B4-BE49-F238E27FC236}">
              <a16:creationId xmlns:a16="http://schemas.microsoft.com/office/drawing/2014/main" id="{558B6906-FEDC-4F37-B5FA-A412E43D824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6</xdr:col>
      <xdr:colOff>769638</xdr:colOff>
      <xdr:row>0</xdr:row>
      <xdr:rowOff>60463</xdr:rowOff>
    </xdr:from>
    <xdr:to>
      <xdr:col>6</xdr:col>
      <xdr:colOff>1726738</xdr:colOff>
      <xdr:row>0</xdr:row>
      <xdr:rowOff>432515</xdr:rowOff>
    </xdr:to>
    <xdr:pic>
      <xdr:nvPicPr>
        <xdr:cNvPr id="111" name="Immagine 110">
          <a:hlinkClick xmlns:r="http://schemas.openxmlformats.org/officeDocument/2006/relationships" r:id="rId25"/>
          <a:extLst>
            <a:ext uri="{FF2B5EF4-FFF2-40B4-BE49-F238E27FC236}">
              <a16:creationId xmlns:a16="http://schemas.microsoft.com/office/drawing/2014/main" id="{1CE54317-DEF4-483F-B1C7-917A10670CE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3</xdr:col>
      <xdr:colOff>116520</xdr:colOff>
      <xdr:row>0</xdr:row>
      <xdr:rowOff>60462</xdr:rowOff>
    </xdr:from>
    <xdr:to>
      <xdr:col>3</xdr:col>
      <xdr:colOff>1076735</xdr:colOff>
      <xdr:row>0</xdr:row>
      <xdr:rowOff>432513</xdr:rowOff>
    </xdr:to>
    <xdr:pic>
      <xdr:nvPicPr>
        <xdr:cNvPr id="112" name="Immagine 111">
          <a:hlinkClick xmlns:r="http://schemas.openxmlformats.org/officeDocument/2006/relationships" r:id="rId27"/>
          <a:extLst>
            <a:ext uri="{FF2B5EF4-FFF2-40B4-BE49-F238E27FC236}">
              <a16:creationId xmlns:a16="http://schemas.microsoft.com/office/drawing/2014/main" id="{A5B0B65E-411B-4049-9EA9-55C4584835D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5</xdr:col>
      <xdr:colOff>137600</xdr:colOff>
      <xdr:row>0</xdr:row>
      <xdr:rowOff>60463</xdr:rowOff>
    </xdr:from>
    <xdr:to>
      <xdr:col>5</xdr:col>
      <xdr:colOff>1098751</xdr:colOff>
      <xdr:row>0</xdr:row>
      <xdr:rowOff>432515</xdr:rowOff>
    </xdr:to>
    <xdr:pic>
      <xdr:nvPicPr>
        <xdr:cNvPr id="113" name="Immagine 112">
          <a:hlinkClick xmlns:r="http://schemas.openxmlformats.org/officeDocument/2006/relationships" r:id="rId29"/>
          <a:extLst>
            <a:ext uri="{FF2B5EF4-FFF2-40B4-BE49-F238E27FC236}">
              <a16:creationId xmlns:a16="http://schemas.microsoft.com/office/drawing/2014/main" id="{58FAE69E-852C-41B7-80E4-F2BF8AE714E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8</xdr:col>
      <xdr:colOff>280800</xdr:colOff>
      <xdr:row>0</xdr:row>
      <xdr:rowOff>60463</xdr:rowOff>
    </xdr:from>
    <xdr:to>
      <xdr:col>8</xdr:col>
      <xdr:colOff>1231978</xdr:colOff>
      <xdr:row>0</xdr:row>
      <xdr:rowOff>432515</xdr:rowOff>
    </xdr:to>
    <xdr:pic>
      <xdr:nvPicPr>
        <xdr:cNvPr id="114" name="Immagine 113">
          <a:hlinkClick xmlns:r="http://schemas.openxmlformats.org/officeDocument/2006/relationships" r:id="rId31"/>
          <a:extLst>
            <a:ext uri="{FF2B5EF4-FFF2-40B4-BE49-F238E27FC236}">
              <a16:creationId xmlns:a16="http://schemas.microsoft.com/office/drawing/2014/main" id="{745CEC23-773E-405A-B6A1-07AC8CE6FF5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7</xdr:col>
      <xdr:colOff>1504691</xdr:colOff>
      <xdr:row>0</xdr:row>
      <xdr:rowOff>60462</xdr:rowOff>
    </xdr:from>
    <xdr:to>
      <xdr:col>8</xdr:col>
      <xdr:colOff>323850</xdr:colOff>
      <xdr:row>0</xdr:row>
      <xdr:rowOff>432513</xdr:rowOff>
    </xdr:to>
    <xdr:pic>
      <xdr:nvPicPr>
        <xdr:cNvPr id="115" name="Immagine 114">
          <a:hlinkClick xmlns:r="http://schemas.openxmlformats.org/officeDocument/2006/relationships" r:id="rId33"/>
          <a:extLst>
            <a:ext uri="{FF2B5EF4-FFF2-40B4-BE49-F238E27FC236}">
              <a16:creationId xmlns:a16="http://schemas.microsoft.com/office/drawing/2014/main" id="{3412B314-F73C-4202-8A0A-5409391A3B8F}"/>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5</xdr:col>
      <xdr:colOff>1055235</xdr:colOff>
      <xdr:row>0</xdr:row>
      <xdr:rowOff>60463</xdr:rowOff>
    </xdr:from>
    <xdr:to>
      <xdr:col>5</xdr:col>
      <xdr:colOff>2009842</xdr:colOff>
      <xdr:row>0</xdr:row>
      <xdr:rowOff>432515</xdr:rowOff>
    </xdr:to>
    <xdr:pic>
      <xdr:nvPicPr>
        <xdr:cNvPr id="116" name="Immagine 115">
          <a:hlinkClick xmlns:r="http://schemas.openxmlformats.org/officeDocument/2006/relationships" r:id="rId35"/>
          <a:extLst>
            <a:ext uri="{FF2B5EF4-FFF2-40B4-BE49-F238E27FC236}">
              <a16:creationId xmlns:a16="http://schemas.microsoft.com/office/drawing/2014/main" id="{F52F1B70-B74E-4396-83E4-AAA4E140143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6</xdr:col>
      <xdr:colOff>1682371</xdr:colOff>
      <xdr:row>0</xdr:row>
      <xdr:rowOff>60367</xdr:rowOff>
    </xdr:from>
    <xdr:to>
      <xdr:col>7</xdr:col>
      <xdr:colOff>636191</xdr:colOff>
      <xdr:row>0</xdr:row>
      <xdr:rowOff>432210</xdr:rowOff>
    </xdr:to>
    <xdr:pic>
      <xdr:nvPicPr>
        <xdr:cNvPr id="117" name="Immagine 116">
          <a:hlinkClick xmlns:r="http://schemas.openxmlformats.org/officeDocument/2006/relationships" r:id="rId37"/>
          <a:extLst>
            <a:ext uri="{FF2B5EF4-FFF2-40B4-BE49-F238E27FC236}">
              <a16:creationId xmlns:a16="http://schemas.microsoft.com/office/drawing/2014/main" id="{056A89AD-293E-44A6-B4B6-1CC9958A052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7</xdr:col>
      <xdr:colOff>591185</xdr:colOff>
      <xdr:row>0</xdr:row>
      <xdr:rowOff>57150</xdr:rowOff>
    </xdr:from>
    <xdr:to>
      <xdr:col>7</xdr:col>
      <xdr:colOff>1548924</xdr:colOff>
      <xdr:row>0</xdr:row>
      <xdr:rowOff>429087</xdr:rowOff>
    </xdr:to>
    <xdr:pic>
      <xdr:nvPicPr>
        <xdr:cNvPr id="118" name="Immagine 117">
          <a:hlinkClick xmlns:r="http://schemas.openxmlformats.org/officeDocument/2006/relationships" r:id="rId39"/>
          <a:extLst>
            <a:ext uri="{FF2B5EF4-FFF2-40B4-BE49-F238E27FC236}">
              <a16:creationId xmlns:a16="http://schemas.microsoft.com/office/drawing/2014/main" id="{0D09D192-3B9A-4C51-AF71-BC101414DAD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oneCellAnchor>
    <xdr:from>
      <xdr:col>8</xdr:col>
      <xdr:colOff>485774</xdr:colOff>
      <xdr:row>12</xdr:row>
      <xdr:rowOff>152401</xdr:rowOff>
    </xdr:from>
    <xdr:ext cx="703036" cy="562721"/>
    <xdr:pic>
      <xdr:nvPicPr>
        <xdr:cNvPr id="119" name="Immagine 118">
          <a:extLst>
            <a:ext uri="{FF2B5EF4-FFF2-40B4-BE49-F238E27FC236}">
              <a16:creationId xmlns:a16="http://schemas.microsoft.com/office/drawing/2014/main" id="{5DF74CDD-5075-4FC6-BA41-CC5BCDA812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773399" y="4429126"/>
          <a:ext cx="703036" cy="562721"/>
        </a:xfrm>
        <a:prstGeom prst="rect">
          <a:avLst/>
        </a:prstGeom>
      </xdr:spPr>
    </xdr:pic>
    <xdr:clientData/>
  </xdr:oneCellAnchor>
  <xdr:twoCellAnchor editAs="oneCell">
    <xdr:from>
      <xdr:col>1</xdr:col>
      <xdr:colOff>314325</xdr:colOff>
      <xdr:row>5</xdr:row>
      <xdr:rowOff>38100</xdr:rowOff>
    </xdr:from>
    <xdr:to>
      <xdr:col>1</xdr:col>
      <xdr:colOff>733425</xdr:colOff>
      <xdr:row>5</xdr:row>
      <xdr:rowOff>457200</xdr:rowOff>
    </xdr:to>
    <xdr:pic>
      <xdr:nvPicPr>
        <xdr:cNvPr id="85" name="Elemento grafico 84" descr="Ingranaggi">
          <a:extLst>
            <a:ext uri="{FF2B5EF4-FFF2-40B4-BE49-F238E27FC236}">
              <a16:creationId xmlns:a16="http://schemas.microsoft.com/office/drawing/2014/main" id="{EE190487-BF5A-4473-A4F7-C85796B8E2B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 uri="{96DAC541-7B7A-43D3-8B79-37D633B846F1}">
              <asvg:svgBlip xmlns:asvg="http://schemas.microsoft.com/office/drawing/2016/SVG/main" r:embed="rId42"/>
            </a:ext>
          </a:extLst>
        </a:blip>
        <a:stretch>
          <a:fillRect/>
        </a:stretch>
      </xdr:blipFill>
      <xdr:spPr>
        <a:xfrm>
          <a:off x="628650" y="2085975"/>
          <a:ext cx="419100" cy="419100"/>
        </a:xfrm>
        <a:prstGeom prst="rect">
          <a:avLst/>
        </a:prstGeom>
      </xdr:spPr>
    </xdr:pic>
    <xdr:clientData/>
  </xdr:twoCellAnchor>
  <xdr:twoCellAnchor>
    <xdr:from>
      <xdr:col>6</xdr:col>
      <xdr:colOff>1058985</xdr:colOff>
      <xdr:row>17</xdr:row>
      <xdr:rowOff>471365</xdr:rowOff>
    </xdr:from>
    <xdr:to>
      <xdr:col>6</xdr:col>
      <xdr:colOff>1732085</xdr:colOff>
      <xdr:row>17</xdr:row>
      <xdr:rowOff>814265</xdr:rowOff>
    </xdr:to>
    <xdr:sp macro="" textlink="">
      <xdr:nvSpPr>
        <xdr:cNvPr id="120" name="Rettangolo 119">
          <a:extLst>
            <a:ext uri="{FF2B5EF4-FFF2-40B4-BE49-F238E27FC236}">
              <a16:creationId xmlns:a16="http://schemas.microsoft.com/office/drawing/2014/main" id="{89D49F25-376D-4102-AA51-498B8C447847}"/>
            </a:ext>
          </a:extLst>
        </xdr:cNvPr>
        <xdr:cNvSpPr/>
      </xdr:nvSpPr>
      <xdr:spPr>
        <a:xfrm>
          <a:off x="12212760" y="7691315"/>
          <a:ext cx="673100"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CRO</a:t>
          </a:r>
        </a:p>
      </xdr:txBody>
    </xdr:sp>
    <xdr:clientData/>
  </xdr:twoCellAnchor>
  <xdr:twoCellAnchor>
    <xdr:from>
      <xdr:col>6</xdr:col>
      <xdr:colOff>476250</xdr:colOff>
      <xdr:row>24</xdr:row>
      <xdr:rowOff>323850</xdr:rowOff>
    </xdr:from>
    <xdr:to>
      <xdr:col>6</xdr:col>
      <xdr:colOff>1149350</xdr:colOff>
      <xdr:row>24</xdr:row>
      <xdr:rowOff>666750</xdr:rowOff>
    </xdr:to>
    <xdr:sp macro="" textlink="">
      <xdr:nvSpPr>
        <xdr:cNvPr id="122" name="Rettangolo 121">
          <a:extLst>
            <a:ext uri="{FF2B5EF4-FFF2-40B4-BE49-F238E27FC236}">
              <a16:creationId xmlns:a16="http://schemas.microsoft.com/office/drawing/2014/main" id="{F4C773CC-D526-46E3-90D7-6554A011A642}"/>
            </a:ext>
          </a:extLst>
        </xdr:cNvPr>
        <xdr:cNvSpPr/>
      </xdr:nvSpPr>
      <xdr:spPr>
        <a:xfrm>
          <a:off x="11630025" y="14144625"/>
          <a:ext cx="673100"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CRO</a:t>
          </a:r>
        </a:p>
      </xdr:txBody>
    </xdr:sp>
    <xdr:clientData/>
  </xdr:twoCellAnchor>
  <xdr:twoCellAnchor>
    <xdr:from>
      <xdr:col>5</xdr:col>
      <xdr:colOff>790574</xdr:colOff>
      <xdr:row>30</xdr:row>
      <xdr:rowOff>314325</xdr:rowOff>
    </xdr:from>
    <xdr:to>
      <xdr:col>5</xdr:col>
      <xdr:colOff>1504949</xdr:colOff>
      <xdr:row>30</xdr:row>
      <xdr:rowOff>657225</xdr:rowOff>
    </xdr:to>
    <xdr:sp macro="" textlink="">
      <xdr:nvSpPr>
        <xdr:cNvPr id="135" name="Rettangolo 134">
          <a:extLst>
            <a:ext uri="{FF2B5EF4-FFF2-40B4-BE49-F238E27FC236}">
              <a16:creationId xmlns:a16="http://schemas.microsoft.com/office/drawing/2014/main" id="{8078AD07-9369-4CC8-BC42-654D1B132FE3}"/>
            </a:ext>
          </a:extLst>
        </xdr:cNvPr>
        <xdr:cNvSpPr/>
      </xdr:nvSpPr>
      <xdr:spPr>
        <a:xfrm>
          <a:off x="9839324" y="19792950"/>
          <a:ext cx="714375"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781049</xdr:colOff>
      <xdr:row>31</xdr:row>
      <xdr:rowOff>266700</xdr:rowOff>
    </xdr:from>
    <xdr:to>
      <xdr:col>5</xdr:col>
      <xdr:colOff>1495424</xdr:colOff>
      <xdr:row>31</xdr:row>
      <xdr:rowOff>609600</xdr:rowOff>
    </xdr:to>
    <xdr:sp macro="" textlink="">
      <xdr:nvSpPr>
        <xdr:cNvPr id="140" name="Rettangolo 139">
          <a:extLst>
            <a:ext uri="{FF2B5EF4-FFF2-40B4-BE49-F238E27FC236}">
              <a16:creationId xmlns:a16="http://schemas.microsoft.com/office/drawing/2014/main" id="{31E94616-84D6-4B58-AF98-CCB4FBC089B3}"/>
            </a:ext>
          </a:extLst>
        </xdr:cNvPr>
        <xdr:cNvSpPr/>
      </xdr:nvSpPr>
      <xdr:spPr>
        <a:xfrm>
          <a:off x="9829799" y="20688300"/>
          <a:ext cx="714375"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781049</xdr:colOff>
      <xdr:row>32</xdr:row>
      <xdr:rowOff>276225</xdr:rowOff>
    </xdr:from>
    <xdr:to>
      <xdr:col>5</xdr:col>
      <xdr:colOff>1495424</xdr:colOff>
      <xdr:row>32</xdr:row>
      <xdr:rowOff>619125</xdr:rowOff>
    </xdr:to>
    <xdr:sp macro="" textlink="">
      <xdr:nvSpPr>
        <xdr:cNvPr id="141" name="Rettangolo 140">
          <a:extLst>
            <a:ext uri="{FF2B5EF4-FFF2-40B4-BE49-F238E27FC236}">
              <a16:creationId xmlns:a16="http://schemas.microsoft.com/office/drawing/2014/main" id="{EB70B013-87D7-4B58-8C99-232740892AA1}"/>
            </a:ext>
          </a:extLst>
        </xdr:cNvPr>
        <xdr:cNvSpPr/>
      </xdr:nvSpPr>
      <xdr:spPr>
        <a:xfrm>
          <a:off x="9829799" y="21640800"/>
          <a:ext cx="714375"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790574</xdr:colOff>
      <xdr:row>33</xdr:row>
      <xdr:rowOff>228600</xdr:rowOff>
    </xdr:from>
    <xdr:to>
      <xdr:col>5</xdr:col>
      <xdr:colOff>1504949</xdr:colOff>
      <xdr:row>33</xdr:row>
      <xdr:rowOff>571500</xdr:rowOff>
    </xdr:to>
    <xdr:sp macro="" textlink="">
      <xdr:nvSpPr>
        <xdr:cNvPr id="142" name="Rettangolo 141">
          <a:extLst>
            <a:ext uri="{FF2B5EF4-FFF2-40B4-BE49-F238E27FC236}">
              <a16:creationId xmlns:a16="http://schemas.microsoft.com/office/drawing/2014/main" id="{8E2CFE50-6B88-4C0E-AC74-268CE383B608}"/>
            </a:ext>
          </a:extLst>
        </xdr:cNvPr>
        <xdr:cNvSpPr/>
      </xdr:nvSpPr>
      <xdr:spPr>
        <a:xfrm>
          <a:off x="9839324" y="22536150"/>
          <a:ext cx="714375"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1138237</xdr:colOff>
      <xdr:row>30</xdr:row>
      <xdr:rowOff>657225</xdr:rowOff>
    </xdr:from>
    <xdr:to>
      <xdr:col>5</xdr:col>
      <xdr:colOff>1147762</xdr:colOff>
      <xdr:row>31</xdr:row>
      <xdr:rowOff>266700</xdr:rowOff>
    </xdr:to>
    <xdr:cxnSp macro="">
      <xdr:nvCxnSpPr>
        <xdr:cNvPr id="143" name="Connettore 2 142">
          <a:extLst>
            <a:ext uri="{FF2B5EF4-FFF2-40B4-BE49-F238E27FC236}">
              <a16:creationId xmlns:a16="http://schemas.microsoft.com/office/drawing/2014/main" id="{4211BB6F-9A73-4BAD-AED0-64024CABD3ED}"/>
            </a:ext>
          </a:extLst>
        </xdr:cNvPr>
        <xdr:cNvCxnSpPr>
          <a:cxnSpLocks/>
          <a:stCxn id="135" idx="2"/>
          <a:endCxn id="140" idx="0"/>
        </xdr:cNvCxnSpPr>
      </xdr:nvCxnSpPr>
      <xdr:spPr>
        <a:xfrm flipH="1">
          <a:off x="10186987" y="20135850"/>
          <a:ext cx="9525" cy="55245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1138237</xdr:colOff>
      <xdr:row>31</xdr:row>
      <xdr:rowOff>609600</xdr:rowOff>
    </xdr:from>
    <xdr:to>
      <xdr:col>5</xdr:col>
      <xdr:colOff>1138237</xdr:colOff>
      <xdr:row>32</xdr:row>
      <xdr:rowOff>276225</xdr:rowOff>
    </xdr:to>
    <xdr:cxnSp macro="">
      <xdr:nvCxnSpPr>
        <xdr:cNvPr id="146" name="Connettore 2 145">
          <a:extLst>
            <a:ext uri="{FF2B5EF4-FFF2-40B4-BE49-F238E27FC236}">
              <a16:creationId xmlns:a16="http://schemas.microsoft.com/office/drawing/2014/main" id="{83F8C7BC-89DE-4AD9-B6CB-A079E52E463A}"/>
            </a:ext>
          </a:extLst>
        </xdr:cNvPr>
        <xdr:cNvCxnSpPr>
          <a:cxnSpLocks/>
          <a:stCxn id="140" idx="2"/>
          <a:endCxn id="141" idx="0"/>
        </xdr:cNvCxnSpPr>
      </xdr:nvCxnSpPr>
      <xdr:spPr>
        <a:xfrm>
          <a:off x="10186987" y="21031200"/>
          <a:ext cx="0" cy="60960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8</xdr:col>
      <xdr:colOff>542925</xdr:colOff>
      <xdr:row>31</xdr:row>
      <xdr:rowOff>228600</xdr:rowOff>
    </xdr:from>
    <xdr:to>
      <xdr:col>8</xdr:col>
      <xdr:colOff>1914524</xdr:colOff>
      <xdr:row>31</xdr:row>
      <xdr:rowOff>666750</xdr:rowOff>
    </xdr:to>
    <xdr:sp macro="" textlink="">
      <xdr:nvSpPr>
        <xdr:cNvPr id="149" name="Rettangolo 148">
          <a:extLst>
            <a:ext uri="{FF2B5EF4-FFF2-40B4-BE49-F238E27FC236}">
              <a16:creationId xmlns:a16="http://schemas.microsoft.com/office/drawing/2014/main" id="{18CDFA2F-82FF-4E60-AC71-04C1E121B1E9}"/>
            </a:ext>
          </a:extLst>
        </xdr:cNvPr>
        <xdr:cNvSpPr/>
      </xdr:nvSpPr>
      <xdr:spPr>
        <a:xfrm>
          <a:off x="15830550" y="20650200"/>
          <a:ext cx="1371599" cy="43815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Comunità scientifica</a:t>
          </a:r>
        </a:p>
      </xdr:txBody>
    </xdr:sp>
    <xdr:clientData/>
  </xdr:twoCellAnchor>
  <xdr:twoCellAnchor>
    <xdr:from>
      <xdr:col>5</xdr:col>
      <xdr:colOff>1495424</xdr:colOff>
      <xdr:row>31</xdr:row>
      <xdr:rowOff>438150</xdr:rowOff>
    </xdr:from>
    <xdr:to>
      <xdr:col>8</xdr:col>
      <xdr:colOff>542925</xdr:colOff>
      <xdr:row>31</xdr:row>
      <xdr:rowOff>447675</xdr:rowOff>
    </xdr:to>
    <xdr:cxnSp macro="">
      <xdr:nvCxnSpPr>
        <xdr:cNvPr id="150" name="Connettore 4 187">
          <a:extLst>
            <a:ext uri="{FF2B5EF4-FFF2-40B4-BE49-F238E27FC236}">
              <a16:creationId xmlns:a16="http://schemas.microsoft.com/office/drawing/2014/main" id="{1DBABCC9-F6E3-4E72-A9DC-0C90DE33245F}"/>
            </a:ext>
          </a:extLst>
        </xdr:cNvPr>
        <xdr:cNvCxnSpPr>
          <a:cxnSpLocks/>
          <a:stCxn id="140" idx="3"/>
          <a:endCxn id="149" idx="1"/>
        </xdr:cNvCxnSpPr>
      </xdr:nvCxnSpPr>
      <xdr:spPr>
        <a:xfrm>
          <a:off x="10544174" y="20859750"/>
          <a:ext cx="5286376" cy="9525"/>
        </a:xfrm>
        <a:prstGeom prst="bentConnector3">
          <a:avLst>
            <a:gd name="adj1" fmla="val 50000"/>
          </a:avLst>
        </a:prstGeom>
        <a:ln>
          <a:solidFill>
            <a:schemeClr val="tx1"/>
          </a:solidFill>
          <a:prstDash val="dot"/>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8</xdr:col>
      <xdr:colOff>533400</xdr:colOff>
      <xdr:row>32</xdr:row>
      <xdr:rowOff>257175</xdr:rowOff>
    </xdr:from>
    <xdr:to>
      <xdr:col>8</xdr:col>
      <xdr:colOff>1904999</xdr:colOff>
      <xdr:row>32</xdr:row>
      <xdr:rowOff>695325</xdr:rowOff>
    </xdr:to>
    <xdr:sp macro="" textlink="">
      <xdr:nvSpPr>
        <xdr:cNvPr id="153" name="Rettangolo 152">
          <a:extLst>
            <a:ext uri="{FF2B5EF4-FFF2-40B4-BE49-F238E27FC236}">
              <a16:creationId xmlns:a16="http://schemas.microsoft.com/office/drawing/2014/main" id="{1F7B3167-94AB-4341-AB50-C20EB8A604B0}"/>
            </a:ext>
          </a:extLst>
        </xdr:cNvPr>
        <xdr:cNvSpPr/>
      </xdr:nvSpPr>
      <xdr:spPr>
        <a:xfrm>
          <a:off x="15821025" y="21621750"/>
          <a:ext cx="1371599" cy="43815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Comunità scientifica</a:t>
          </a:r>
        </a:p>
      </xdr:txBody>
    </xdr:sp>
    <xdr:clientData/>
  </xdr:twoCellAnchor>
  <xdr:twoCellAnchor>
    <xdr:from>
      <xdr:col>5</xdr:col>
      <xdr:colOff>1495424</xdr:colOff>
      <xdr:row>32</xdr:row>
      <xdr:rowOff>447675</xdr:rowOff>
    </xdr:from>
    <xdr:to>
      <xdr:col>8</xdr:col>
      <xdr:colOff>533400</xdr:colOff>
      <xdr:row>32</xdr:row>
      <xdr:rowOff>476250</xdr:rowOff>
    </xdr:to>
    <xdr:cxnSp macro="">
      <xdr:nvCxnSpPr>
        <xdr:cNvPr id="154" name="Connettore 4 187">
          <a:extLst>
            <a:ext uri="{FF2B5EF4-FFF2-40B4-BE49-F238E27FC236}">
              <a16:creationId xmlns:a16="http://schemas.microsoft.com/office/drawing/2014/main" id="{91508B58-7A4C-4FB4-94C4-22632632C9E0}"/>
            </a:ext>
          </a:extLst>
        </xdr:cNvPr>
        <xdr:cNvCxnSpPr>
          <a:cxnSpLocks/>
          <a:stCxn id="141" idx="3"/>
          <a:endCxn id="153" idx="1"/>
        </xdr:cNvCxnSpPr>
      </xdr:nvCxnSpPr>
      <xdr:spPr>
        <a:xfrm>
          <a:off x="10544174" y="21812250"/>
          <a:ext cx="5276851" cy="28575"/>
        </a:xfrm>
        <a:prstGeom prst="bentConnector3">
          <a:avLst>
            <a:gd name="adj1" fmla="val 50000"/>
          </a:avLst>
        </a:prstGeom>
        <a:ln>
          <a:solidFill>
            <a:schemeClr val="tx1"/>
          </a:solidFill>
          <a:prstDash val="dot"/>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766397</xdr:colOff>
      <xdr:row>28</xdr:row>
      <xdr:rowOff>313837</xdr:rowOff>
    </xdr:from>
    <xdr:to>
      <xdr:col>5</xdr:col>
      <xdr:colOff>1480772</xdr:colOff>
      <xdr:row>28</xdr:row>
      <xdr:rowOff>656737</xdr:rowOff>
    </xdr:to>
    <xdr:sp macro="" textlink="">
      <xdr:nvSpPr>
        <xdr:cNvPr id="156" name="Rettangolo 155">
          <a:extLst>
            <a:ext uri="{FF2B5EF4-FFF2-40B4-BE49-F238E27FC236}">
              <a16:creationId xmlns:a16="http://schemas.microsoft.com/office/drawing/2014/main" id="{FAF27E98-3923-4FD8-99EE-448B1A34D274}"/>
            </a:ext>
          </a:extLst>
        </xdr:cNvPr>
        <xdr:cNvSpPr/>
      </xdr:nvSpPr>
      <xdr:spPr>
        <a:xfrm>
          <a:off x="9815147" y="17906512"/>
          <a:ext cx="714375"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twoCellAnchor>
    <xdr:from>
      <xdr:col>5</xdr:col>
      <xdr:colOff>800100</xdr:colOff>
      <xdr:row>35</xdr:row>
      <xdr:rowOff>171450</xdr:rowOff>
    </xdr:from>
    <xdr:to>
      <xdr:col>5</xdr:col>
      <xdr:colOff>1514475</xdr:colOff>
      <xdr:row>35</xdr:row>
      <xdr:rowOff>514350</xdr:rowOff>
    </xdr:to>
    <xdr:sp macro="" textlink="">
      <xdr:nvSpPr>
        <xdr:cNvPr id="157" name="Rettangolo 156">
          <a:extLst>
            <a:ext uri="{FF2B5EF4-FFF2-40B4-BE49-F238E27FC236}">
              <a16:creationId xmlns:a16="http://schemas.microsoft.com/office/drawing/2014/main" id="{662D02EE-1A54-4435-9BC9-2C9AAD7D8AB3}"/>
            </a:ext>
          </a:extLst>
        </xdr:cNvPr>
        <xdr:cNvSpPr/>
      </xdr:nvSpPr>
      <xdr:spPr>
        <a:xfrm>
          <a:off x="9848850" y="24364950"/>
          <a:ext cx="714375" cy="3429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it-IT" sz="1100"/>
            <a:t>UNIVAQ</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28039</xdr:colOff>
      <xdr:row>19</xdr:row>
      <xdr:rowOff>0</xdr:rowOff>
    </xdr:from>
    <xdr:to>
      <xdr:col>8</xdr:col>
      <xdr:colOff>59162</xdr:colOff>
      <xdr:row>20</xdr:row>
      <xdr:rowOff>132298</xdr:rowOff>
    </xdr:to>
    <xdr:pic>
      <xdr:nvPicPr>
        <xdr:cNvPr id="2" name="Immagine 1">
          <a:extLst>
            <a:ext uri="{FF2B5EF4-FFF2-40B4-BE49-F238E27FC236}">
              <a16:creationId xmlns:a16="http://schemas.microsoft.com/office/drawing/2014/main" id="{92C946D2-2EBF-46B5-9F33-99545CBB51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9686651">
          <a:off x="8495764" y="6211347"/>
          <a:ext cx="612148" cy="494248"/>
        </a:xfrm>
        <a:prstGeom prst="rect">
          <a:avLst/>
        </a:prstGeom>
      </xdr:spPr>
    </xdr:pic>
    <xdr:clientData/>
  </xdr:twoCellAnchor>
  <xdr:twoCellAnchor editAs="oneCell">
    <xdr:from>
      <xdr:col>6</xdr:col>
      <xdr:colOff>48771</xdr:colOff>
      <xdr:row>34</xdr:row>
      <xdr:rowOff>42348</xdr:rowOff>
    </xdr:from>
    <xdr:to>
      <xdr:col>8</xdr:col>
      <xdr:colOff>52720</xdr:colOff>
      <xdr:row>35</xdr:row>
      <xdr:rowOff>174479</xdr:rowOff>
    </xdr:to>
    <xdr:pic>
      <xdr:nvPicPr>
        <xdr:cNvPr id="3" name="Immagine 2">
          <a:extLst>
            <a:ext uri="{FF2B5EF4-FFF2-40B4-BE49-F238E27FC236}">
              <a16:creationId xmlns:a16="http://schemas.microsoft.com/office/drawing/2014/main" id="{679E1F3A-6FD6-472F-B9FC-062CC16F3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9686651">
          <a:off x="8516496" y="10262673"/>
          <a:ext cx="584974" cy="475031"/>
        </a:xfrm>
        <a:prstGeom prst="rect">
          <a:avLst/>
        </a:prstGeom>
      </xdr:spPr>
    </xdr:pic>
    <xdr:clientData/>
  </xdr:twoCellAnchor>
  <xdr:twoCellAnchor editAs="oneCell">
    <xdr:from>
      <xdr:col>4</xdr:col>
      <xdr:colOff>5544</xdr:colOff>
      <xdr:row>7</xdr:row>
      <xdr:rowOff>133529</xdr:rowOff>
    </xdr:from>
    <xdr:to>
      <xdr:col>8</xdr:col>
      <xdr:colOff>28203</xdr:colOff>
      <xdr:row>8</xdr:row>
      <xdr:rowOff>273827</xdr:rowOff>
    </xdr:to>
    <xdr:pic>
      <xdr:nvPicPr>
        <xdr:cNvPr id="4" name="Immagine 3">
          <a:extLst>
            <a:ext uri="{FF2B5EF4-FFF2-40B4-BE49-F238E27FC236}">
              <a16:creationId xmlns:a16="http://schemas.microsoft.com/office/drawing/2014/main" id="{9651B4F1-955F-4DF3-BB56-229EFE5A61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9686651">
          <a:off x="8473269" y="3886379"/>
          <a:ext cx="603684" cy="483198"/>
        </a:xfrm>
        <a:prstGeom prst="rect">
          <a:avLst/>
        </a:prstGeom>
      </xdr:spPr>
    </xdr:pic>
    <xdr:clientData/>
  </xdr:twoCellAnchor>
  <xdr:twoCellAnchor>
    <xdr:from>
      <xdr:col>0</xdr:col>
      <xdr:colOff>142875</xdr:colOff>
      <xdr:row>1</xdr:row>
      <xdr:rowOff>47625</xdr:rowOff>
    </xdr:from>
    <xdr:to>
      <xdr:col>1</xdr:col>
      <xdr:colOff>666750</xdr:colOff>
      <xdr:row>2</xdr:row>
      <xdr:rowOff>0</xdr:rowOff>
    </xdr:to>
    <xdr:grpSp>
      <xdr:nvGrpSpPr>
        <xdr:cNvPr id="5" name="Gruppo 4">
          <a:extLst>
            <a:ext uri="{FF2B5EF4-FFF2-40B4-BE49-F238E27FC236}">
              <a16:creationId xmlns:a16="http://schemas.microsoft.com/office/drawing/2014/main" id="{08EFEDCC-3A2A-4010-91D2-0147EFA1E23F}"/>
            </a:ext>
          </a:extLst>
        </xdr:cNvPr>
        <xdr:cNvGrpSpPr/>
      </xdr:nvGrpSpPr>
      <xdr:grpSpPr>
        <a:xfrm>
          <a:off x="142875" y="533400"/>
          <a:ext cx="838200" cy="828675"/>
          <a:chOff x="9382971" y="594192"/>
          <a:chExt cx="1184382" cy="1199966"/>
        </a:xfrm>
      </xdr:grpSpPr>
      <xdr:pic>
        <xdr:nvPicPr>
          <xdr:cNvPr id="6" name="Immagine 5">
            <a:extLst>
              <a:ext uri="{FF2B5EF4-FFF2-40B4-BE49-F238E27FC236}">
                <a16:creationId xmlns:a16="http://schemas.microsoft.com/office/drawing/2014/main" id="{2BA65D92-0331-40BE-8F45-4F1726C4F1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7" name="Elemento grafico 6" descr="Lucchetto chiuso">
            <a:extLst>
              <a:ext uri="{FF2B5EF4-FFF2-40B4-BE49-F238E27FC236}">
                <a16:creationId xmlns:a16="http://schemas.microsoft.com/office/drawing/2014/main" id="{51BFDA59-0377-4C45-AB86-22990C974A7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2</xdr:col>
      <xdr:colOff>4834500</xdr:colOff>
      <xdr:row>0</xdr:row>
      <xdr:rowOff>60463</xdr:rowOff>
    </xdr:from>
    <xdr:to>
      <xdr:col>3</xdr:col>
      <xdr:colOff>734759</xdr:colOff>
      <xdr:row>0</xdr:row>
      <xdr:rowOff>432515</xdr:rowOff>
    </xdr:to>
    <xdr:pic>
      <xdr:nvPicPr>
        <xdr:cNvPr id="26" name="Immagine 25">
          <a:hlinkClick xmlns:r="http://schemas.openxmlformats.org/officeDocument/2006/relationships" r:id="rId5"/>
          <a:extLst>
            <a:ext uri="{FF2B5EF4-FFF2-40B4-BE49-F238E27FC236}">
              <a16:creationId xmlns:a16="http://schemas.microsoft.com/office/drawing/2014/main" id="{B07823F4-4ECC-4D87-909A-93CA64A5491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2</xdr:col>
      <xdr:colOff>3924786</xdr:colOff>
      <xdr:row>0</xdr:row>
      <xdr:rowOff>60462</xdr:rowOff>
    </xdr:from>
    <xdr:to>
      <xdr:col>2</xdr:col>
      <xdr:colOff>4879391</xdr:colOff>
      <xdr:row>0</xdr:row>
      <xdr:rowOff>432513</xdr:rowOff>
    </xdr:to>
    <xdr:pic>
      <xdr:nvPicPr>
        <xdr:cNvPr id="27" name="Immagine 26">
          <a:hlinkClick xmlns:r="http://schemas.openxmlformats.org/officeDocument/2006/relationships" r:id="rId7"/>
          <a:extLst>
            <a:ext uri="{FF2B5EF4-FFF2-40B4-BE49-F238E27FC236}">
              <a16:creationId xmlns:a16="http://schemas.microsoft.com/office/drawing/2014/main" id="{A6736D14-BC71-4846-979E-EFC59C2CA7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2</xdr:col>
      <xdr:colOff>3004698</xdr:colOff>
      <xdr:row>0</xdr:row>
      <xdr:rowOff>60463</xdr:rowOff>
    </xdr:from>
    <xdr:to>
      <xdr:col>2</xdr:col>
      <xdr:colOff>3967876</xdr:colOff>
      <xdr:row>0</xdr:row>
      <xdr:rowOff>432515</xdr:rowOff>
    </xdr:to>
    <xdr:pic>
      <xdr:nvPicPr>
        <xdr:cNvPr id="28" name="Immagine 27">
          <a:hlinkClick xmlns:r="http://schemas.openxmlformats.org/officeDocument/2006/relationships" r:id="rId9"/>
          <a:extLst>
            <a:ext uri="{FF2B5EF4-FFF2-40B4-BE49-F238E27FC236}">
              <a16:creationId xmlns:a16="http://schemas.microsoft.com/office/drawing/2014/main" id="{6C2FDAAC-5643-4F03-9F2F-257EECF3B81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1</xdr:col>
      <xdr:colOff>1562253</xdr:colOff>
      <xdr:row>0</xdr:row>
      <xdr:rowOff>60463</xdr:rowOff>
    </xdr:from>
    <xdr:to>
      <xdr:col>2</xdr:col>
      <xdr:colOff>307060</xdr:colOff>
      <xdr:row>0</xdr:row>
      <xdr:rowOff>432515</xdr:rowOff>
    </xdr:to>
    <xdr:pic>
      <xdr:nvPicPr>
        <xdr:cNvPr id="29" name="Immagine 28">
          <a:hlinkClick xmlns:r="http://schemas.openxmlformats.org/officeDocument/2006/relationships" r:id="rId11"/>
          <a:extLst>
            <a:ext uri="{FF2B5EF4-FFF2-40B4-BE49-F238E27FC236}">
              <a16:creationId xmlns:a16="http://schemas.microsoft.com/office/drawing/2014/main" id="{963B46C1-C8C9-4699-A8D3-19EE9552800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2</xdr:col>
      <xdr:colOff>1178671</xdr:colOff>
      <xdr:row>0</xdr:row>
      <xdr:rowOff>60463</xdr:rowOff>
    </xdr:from>
    <xdr:to>
      <xdr:col>2</xdr:col>
      <xdr:colOff>2133120</xdr:colOff>
      <xdr:row>0</xdr:row>
      <xdr:rowOff>432515</xdr:rowOff>
    </xdr:to>
    <xdr:pic>
      <xdr:nvPicPr>
        <xdr:cNvPr id="30" name="Immagine 29">
          <a:hlinkClick xmlns:r="http://schemas.openxmlformats.org/officeDocument/2006/relationships" r:id="rId13"/>
          <a:extLst>
            <a:ext uri="{FF2B5EF4-FFF2-40B4-BE49-F238E27FC236}">
              <a16:creationId xmlns:a16="http://schemas.microsoft.com/office/drawing/2014/main" id="{D04E09CA-84BA-47B3-9D1B-6ADC6092972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3</xdr:col>
      <xdr:colOff>690588</xdr:colOff>
      <xdr:row>0</xdr:row>
      <xdr:rowOff>60463</xdr:rowOff>
    </xdr:from>
    <xdr:to>
      <xdr:col>8</xdr:col>
      <xdr:colOff>181772</xdr:colOff>
      <xdr:row>0</xdr:row>
      <xdr:rowOff>432515</xdr:rowOff>
    </xdr:to>
    <xdr:pic>
      <xdr:nvPicPr>
        <xdr:cNvPr id="31" name="Immagine 30">
          <a:hlinkClick xmlns:r="http://schemas.openxmlformats.org/officeDocument/2006/relationships" r:id="rId15"/>
          <a:extLst>
            <a:ext uri="{FF2B5EF4-FFF2-40B4-BE49-F238E27FC236}">
              <a16:creationId xmlns:a16="http://schemas.microsoft.com/office/drawing/2014/main" id="{7446D2DD-8DE7-4701-BD41-2675B1B3D89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10</xdr:col>
      <xdr:colOff>745750</xdr:colOff>
      <xdr:row>0</xdr:row>
      <xdr:rowOff>60462</xdr:rowOff>
    </xdr:from>
    <xdr:to>
      <xdr:col>12</xdr:col>
      <xdr:colOff>62055</xdr:colOff>
      <xdr:row>0</xdr:row>
      <xdr:rowOff>432513</xdr:rowOff>
    </xdr:to>
    <xdr:pic>
      <xdr:nvPicPr>
        <xdr:cNvPr id="32" name="Immagine 31">
          <a:hlinkClick xmlns:r="http://schemas.openxmlformats.org/officeDocument/2006/relationships" r:id="rId17"/>
          <a:extLst>
            <a:ext uri="{FF2B5EF4-FFF2-40B4-BE49-F238E27FC236}">
              <a16:creationId xmlns:a16="http://schemas.microsoft.com/office/drawing/2014/main" id="{604FAB25-6269-4224-A538-0C6EBA1842E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23225" y="60462"/>
          <a:ext cx="954605" cy="372051"/>
        </a:xfrm>
        <a:prstGeom prst="rect">
          <a:avLst/>
        </a:prstGeom>
      </xdr:spPr>
    </xdr:pic>
    <xdr:clientData/>
  </xdr:twoCellAnchor>
  <xdr:twoCellAnchor editAs="oneCell">
    <xdr:from>
      <xdr:col>0</xdr:col>
      <xdr:colOff>57150</xdr:colOff>
      <xdr:row>0</xdr:row>
      <xdr:rowOff>61129</xdr:rowOff>
    </xdr:from>
    <xdr:to>
      <xdr:col>1</xdr:col>
      <xdr:colOff>697432</xdr:colOff>
      <xdr:row>0</xdr:row>
      <xdr:rowOff>431849</xdr:rowOff>
    </xdr:to>
    <xdr:pic>
      <xdr:nvPicPr>
        <xdr:cNvPr id="33" name="Immagine 32">
          <a:hlinkClick xmlns:r="http://schemas.openxmlformats.org/officeDocument/2006/relationships" r:id="rId19"/>
          <a:extLst>
            <a:ext uri="{FF2B5EF4-FFF2-40B4-BE49-F238E27FC236}">
              <a16:creationId xmlns:a16="http://schemas.microsoft.com/office/drawing/2014/main" id="{1E943AE0-0D13-4B61-8A9E-B6D16BAB98D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652540</xdr:colOff>
      <xdr:row>0</xdr:row>
      <xdr:rowOff>60462</xdr:rowOff>
    </xdr:from>
    <xdr:to>
      <xdr:col>1</xdr:col>
      <xdr:colOff>1607145</xdr:colOff>
      <xdr:row>0</xdr:row>
      <xdr:rowOff>432513</xdr:rowOff>
    </xdr:to>
    <xdr:pic>
      <xdr:nvPicPr>
        <xdr:cNvPr id="34" name="Immagine 33">
          <a:hlinkClick xmlns:r="http://schemas.openxmlformats.org/officeDocument/2006/relationships" r:id="rId21"/>
          <a:extLst>
            <a:ext uri="{FF2B5EF4-FFF2-40B4-BE49-F238E27FC236}">
              <a16:creationId xmlns:a16="http://schemas.microsoft.com/office/drawing/2014/main" id="{7F98159D-0B40-40D7-B0A0-9A074A71BEF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2</xdr:col>
      <xdr:colOff>262168</xdr:colOff>
      <xdr:row>0</xdr:row>
      <xdr:rowOff>60462</xdr:rowOff>
    </xdr:from>
    <xdr:to>
      <xdr:col>2</xdr:col>
      <xdr:colOff>1222383</xdr:colOff>
      <xdr:row>0</xdr:row>
      <xdr:rowOff>432513</xdr:rowOff>
    </xdr:to>
    <xdr:pic>
      <xdr:nvPicPr>
        <xdr:cNvPr id="35" name="Immagine 34">
          <a:hlinkClick xmlns:r="http://schemas.openxmlformats.org/officeDocument/2006/relationships" r:id="rId23"/>
          <a:extLst>
            <a:ext uri="{FF2B5EF4-FFF2-40B4-BE49-F238E27FC236}">
              <a16:creationId xmlns:a16="http://schemas.microsoft.com/office/drawing/2014/main" id="{239A02D8-1923-4C80-8D65-8A0B987F274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12</xdr:col>
      <xdr:colOff>17163</xdr:colOff>
      <xdr:row>0</xdr:row>
      <xdr:rowOff>60463</xdr:rowOff>
    </xdr:from>
    <xdr:to>
      <xdr:col>13</xdr:col>
      <xdr:colOff>383713</xdr:colOff>
      <xdr:row>0</xdr:row>
      <xdr:rowOff>432515</xdr:rowOff>
    </xdr:to>
    <xdr:pic>
      <xdr:nvPicPr>
        <xdr:cNvPr id="36" name="Immagine 35">
          <a:hlinkClick xmlns:r="http://schemas.openxmlformats.org/officeDocument/2006/relationships" r:id="rId25"/>
          <a:extLst>
            <a:ext uri="{FF2B5EF4-FFF2-40B4-BE49-F238E27FC236}">
              <a16:creationId xmlns:a16="http://schemas.microsoft.com/office/drawing/2014/main" id="{A137A055-81FE-48B6-AB60-2D5FFD5A7DC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932938" y="60463"/>
          <a:ext cx="957100" cy="372052"/>
        </a:xfrm>
        <a:prstGeom prst="rect">
          <a:avLst/>
        </a:prstGeom>
      </xdr:spPr>
    </xdr:pic>
    <xdr:clientData/>
  </xdr:twoCellAnchor>
  <xdr:twoCellAnchor editAs="oneCell">
    <xdr:from>
      <xdr:col>2</xdr:col>
      <xdr:colOff>2089287</xdr:colOff>
      <xdr:row>0</xdr:row>
      <xdr:rowOff>60462</xdr:rowOff>
    </xdr:from>
    <xdr:to>
      <xdr:col>2</xdr:col>
      <xdr:colOff>3047318</xdr:colOff>
      <xdr:row>0</xdr:row>
      <xdr:rowOff>432513</xdr:rowOff>
    </xdr:to>
    <xdr:pic>
      <xdr:nvPicPr>
        <xdr:cNvPr id="37" name="Immagine 36">
          <a:hlinkClick xmlns:r="http://schemas.openxmlformats.org/officeDocument/2006/relationships" r:id="rId27"/>
          <a:extLst>
            <a:ext uri="{FF2B5EF4-FFF2-40B4-BE49-F238E27FC236}">
              <a16:creationId xmlns:a16="http://schemas.microsoft.com/office/drawing/2014/main" id="{5A8EE80E-62CA-4382-BAEA-EEC069DE77C4}"/>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a:xfrm>
          <a:off x="4613412" y="60462"/>
          <a:ext cx="958031" cy="372051"/>
        </a:xfrm>
        <a:prstGeom prst="rect">
          <a:avLst/>
        </a:prstGeom>
      </xdr:spPr>
    </xdr:pic>
    <xdr:clientData/>
  </xdr:twoCellAnchor>
  <xdr:twoCellAnchor editAs="oneCell">
    <xdr:from>
      <xdr:col>8</xdr:col>
      <xdr:colOff>147125</xdr:colOff>
      <xdr:row>0</xdr:row>
      <xdr:rowOff>60463</xdr:rowOff>
    </xdr:from>
    <xdr:to>
      <xdr:col>9</xdr:col>
      <xdr:colOff>517726</xdr:colOff>
      <xdr:row>0</xdr:row>
      <xdr:rowOff>432515</xdr:rowOff>
    </xdr:to>
    <xdr:pic>
      <xdr:nvPicPr>
        <xdr:cNvPr id="38" name="Immagine 37">
          <a:hlinkClick xmlns:r="http://schemas.openxmlformats.org/officeDocument/2006/relationships" r:id="rId29"/>
          <a:extLst>
            <a:ext uri="{FF2B5EF4-FFF2-40B4-BE49-F238E27FC236}">
              <a16:creationId xmlns:a16="http://schemas.microsoft.com/office/drawing/2014/main" id="{0E7C0C4E-4240-43D2-87C7-1E4F3C009A7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195875" y="60463"/>
          <a:ext cx="961151" cy="372052"/>
        </a:xfrm>
        <a:prstGeom prst="rect">
          <a:avLst/>
        </a:prstGeom>
      </xdr:spPr>
    </xdr:pic>
    <xdr:clientData/>
  </xdr:twoCellAnchor>
  <xdr:twoCellAnchor editAs="oneCell">
    <xdr:from>
      <xdr:col>18</xdr:col>
      <xdr:colOff>118875</xdr:colOff>
      <xdr:row>0</xdr:row>
      <xdr:rowOff>60463</xdr:rowOff>
    </xdr:from>
    <xdr:to>
      <xdr:col>19</xdr:col>
      <xdr:colOff>479503</xdr:colOff>
      <xdr:row>0</xdr:row>
      <xdr:rowOff>432515</xdr:rowOff>
    </xdr:to>
    <xdr:pic>
      <xdr:nvPicPr>
        <xdr:cNvPr id="39" name="Immagine 38">
          <a:hlinkClick xmlns:r="http://schemas.openxmlformats.org/officeDocument/2006/relationships" r:id="rId31"/>
          <a:extLst>
            <a:ext uri="{FF2B5EF4-FFF2-40B4-BE49-F238E27FC236}">
              <a16:creationId xmlns:a16="http://schemas.microsoft.com/office/drawing/2014/main" id="{3513B8AC-60C6-4B67-96A8-C1546531F7B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577950" y="60463"/>
          <a:ext cx="951178" cy="372052"/>
        </a:xfrm>
        <a:prstGeom prst="rect">
          <a:avLst/>
        </a:prstGeom>
      </xdr:spPr>
    </xdr:pic>
    <xdr:clientData/>
  </xdr:twoCellAnchor>
  <xdr:twoCellAnchor editAs="oneCell">
    <xdr:from>
      <xdr:col>16</xdr:col>
      <xdr:colOff>390266</xdr:colOff>
      <xdr:row>0</xdr:row>
      <xdr:rowOff>60462</xdr:rowOff>
    </xdr:from>
    <xdr:to>
      <xdr:col>18</xdr:col>
      <xdr:colOff>161925</xdr:colOff>
      <xdr:row>0</xdr:row>
      <xdr:rowOff>432513</xdr:rowOff>
    </xdr:to>
    <xdr:pic>
      <xdr:nvPicPr>
        <xdr:cNvPr id="40" name="Immagine 39">
          <a:hlinkClick xmlns:r="http://schemas.openxmlformats.org/officeDocument/2006/relationships" r:id="rId33"/>
          <a:extLst>
            <a:ext uri="{FF2B5EF4-FFF2-40B4-BE49-F238E27FC236}">
              <a16:creationId xmlns:a16="http://schemas.microsoft.com/office/drawing/2014/main" id="{57029B7D-AB18-4514-9EE5-820DE7286D3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4668241" y="60462"/>
          <a:ext cx="952759" cy="372051"/>
        </a:xfrm>
        <a:prstGeom prst="rect">
          <a:avLst/>
        </a:prstGeom>
      </xdr:spPr>
    </xdr:pic>
    <xdr:clientData/>
  </xdr:twoCellAnchor>
  <xdr:twoCellAnchor editAs="oneCell">
    <xdr:from>
      <xdr:col>9</xdr:col>
      <xdr:colOff>474210</xdr:colOff>
      <xdr:row>0</xdr:row>
      <xdr:rowOff>60463</xdr:rowOff>
    </xdr:from>
    <xdr:to>
      <xdr:col>10</xdr:col>
      <xdr:colOff>790642</xdr:colOff>
      <xdr:row>0</xdr:row>
      <xdr:rowOff>432515</xdr:rowOff>
    </xdr:to>
    <xdr:pic>
      <xdr:nvPicPr>
        <xdr:cNvPr id="41" name="Immagine 40">
          <a:hlinkClick xmlns:r="http://schemas.openxmlformats.org/officeDocument/2006/relationships" r:id="rId35"/>
          <a:extLst>
            <a:ext uri="{FF2B5EF4-FFF2-40B4-BE49-F238E27FC236}">
              <a16:creationId xmlns:a16="http://schemas.microsoft.com/office/drawing/2014/main" id="{EDE9156C-0214-4A29-BBD1-FFDF9C8AE38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113510" y="60463"/>
          <a:ext cx="954607" cy="372052"/>
        </a:xfrm>
        <a:prstGeom prst="rect">
          <a:avLst/>
        </a:prstGeom>
      </xdr:spPr>
    </xdr:pic>
    <xdr:clientData/>
  </xdr:twoCellAnchor>
  <xdr:twoCellAnchor editAs="oneCell">
    <xdr:from>
      <xdr:col>13</xdr:col>
      <xdr:colOff>339346</xdr:colOff>
      <xdr:row>0</xdr:row>
      <xdr:rowOff>60367</xdr:rowOff>
    </xdr:from>
    <xdr:to>
      <xdr:col>15</xdr:col>
      <xdr:colOff>112316</xdr:colOff>
      <xdr:row>0</xdr:row>
      <xdr:rowOff>432210</xdr:rowOff>
    </xdr:to>
    <xdr:pic>
      <xdr:nvPicPr>
        <xdr:cNvPr id="42" name="Immagine 41">
          <a:hlinkClick xmlns:r="http://schemas.openxmlformats.org/officeDocument/2006/relationships" r:id="rId37"/>
          <a:extLst>
            <a:ext uri="{FF2B5EF4-FFF2-40B4-BE49-F238E27FC236}">
              <a16:creationId xmlns:a16="http://schemas.microsoft.com/office/drawing/2014/main" id="{033597C1-1FD5-481D-9356-3A1D805856D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845671" y="60367"/>
          <a:ext cx="954070" cy="371843"/>
        </a:xfrm>
        <a:prstGeom prst="rect">
          <a:avLst/>
        </a:prstGeom>
      </xdr:spPr>
    </xdr:pic>
    <xdr:clientData/>
  </xdr:twoCellAnchor>
  <xdr:twoCellAnchor editAs="oneCell">
    <xdr:from>
      <xdr:col>15</xdr:col>
      <xdr:colOff>67310</xdr:colOff>
      <xdr:row>0</xdr:row>
      <xdr:rowOff>57150</xdr:rowOff>
    </xdr:from>
    <xdr:to>
      <xdr:col>16</xdr:col>
      <xdr:colOff>434499</xdr:colOff>
      <xdr:row>0</xdr:row>
      <xdr:rowOff>429087</xdr:rowOff>
    </xdr:to>
    <xdr:pic>
      <xdr:nvPicPr>
        <xdr:cNvPr id="43" name="Immagine 42">
          <a:hlinkClick xmlns:r="http://schemas.openxmlformats.org/officeDocument/2006/relationships" r:id="rId39"/>
          <a:extLst>
            <a:ext uri="{FF2B5EF4-FFF2-40B4-BE49-F238E27FC236}">
              <a16:creationId xmlns:a16="http://schemas.microsoft.com/office/drawing/2014/main" id="{44EB989C-696A-4CE2-A257-DEC7237AB12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3754735" y="57150"/>
          <a:ext cx="957739" cy="371937"/>
        </a:xfrm>
        <a:prstGeom prst="rect">
          <a:avLst/>
        </a:prstGeom>
      </xdr:spPr>
    </xdr:pic>
    <xdr:clientData/>
  </xdr:twoCellAnchor>
  <xdr:twoCellAnchor editAs="oneCell">
    <xdr:from>
      <xdr:col>1</xdr:col>
      <xdr:colOff>104775</xdr:colOff>
      <xdr:row>4</xdr:row>
      <xdr:rowOff>104774</xdr:rowOff>
    </xdr:from>
    <xdr:to>
      <xdr:col>1</xdr:col>
      <xdr:colOff>552450</xdr:colOff>
      <xdr:row>4</xdr:row>
      <xdr:rowOff>552449</xdr:rowOff>
    </xdr:to>
    <xdr:pic>
      <xdr:nvPicPr>
        <xdr:cNvPr id="9" name="Elemento grafico 8" descr="Testa con ingranaggi">
          <a:extLst>
            <a:ext uri="{FF2B5EF4-FFF2-40B4-BE49-F238E27FC236}">
              <a16:creationId xmlns:a16="http://schemas.microsoft.com/office/drawing/2014/main" id="{2CAEA0E3-4C4F-4B98-A200-79A78C6AD6E2}"/>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 uri="{96DAC541-7B7A-43D3-8B79-37D633B846F1}">
              <asvg:svgBlip xmlns:asvg="http://schemas.microsoft.com/office/drawing/2016/SVG/main" r:embed="rId42"/>
            </a:ext>
          </a:extLst>
        </a:blip>
        <a:stretch>
          <a:fillRect/>
        </a:stretch>
      </xdr:blipFill>
      <xdr:spPr>
        <a:xfrm>
          <a:off x="419100" y="2000249"/>
          <a:ext cx="447675" cy="4476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1</xdr:row>
      <xdr:rowOff>47625</xdr:rowOff>
    </xdr:from>
    <xdr:to>
      <xdr:col>1</xdr:col>
      <xdr:colOff>666750</xdr:colOff>
      <xdr:row>2</xdr:row>
      <xdr:rowOff>251</xdr:rowOff>
    </xdr:to>
    <xdr:grpSp>
      <xdr:nvGrpSpPr>
        <xdr:cNvPr id="2" name="Gruppo 1">
          <a:extLst>
            <a:ext uri="{FF2B5EF4-FFF2-40B4-BE49-F238E27FC236}">
              <a16:creationId xmlns:a16="http://schemas.microsoft.com/office/drawing/2014/main" id="{9BB69F97-41CB-4538-95D1-DE8522974E1D}"/>
            </a:ext>
          </a:extLst>
        </xdr:cNvPr>
        <xdr:cNvGrpSpPr/>
      </xdr:nvGrpSpPr>
      <xdr:grpSpPr>
        <a:xfrm>
          <a:off x="142875" y="533400"/>
          <a:ext cx="838200" cy="828926"/>
          <a:chOff x="9382971" y="594192"/>
          <a:chExt cx="1184382" cy="1199966"/>
        </a:xfrm>
      </xdr:grpSpPr>
      <xdr:pic>
        <xdr:nvPicPr>
          <xdr:cNvPr id="3" name="Immagine 2">
            <a:extLst>
              <a:ext uri="{FF2B5EF4-FFF2-40B4-BE49-F238E27FC236}">
                <a16:creationId xmlns:a16="http://schemas.microsoft.com/office/drawing/2014/main" id="{72626805-F3AA-4B1B-801D-9C93DB6E70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0CAD93B8-CB00-4CF3-B280-6D569030D4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3</xdr:col>
      <xdr:colOff>49193</xdr:colOff>
      <xdr:row>11</xdr:row>
      <xdr:rowOff>38833</xdr:rowOff>
    </xdr:from>
    <xdr:to>
      <xdr:col>3</xdr:col>
      <xdr:colOff>566473</xdr:colOff>
      <xdr:row>12</xdr:row>
      <xdr:rowOff>77893</xdr:rowOff>
    </xdr:to>
    <xdr:pic>
      <xdr:nvPicPr>
        <xdr:cNvPr id="5" name="Immagine 4">
          <a:extLst>
            <a:ext uri="{FF2B5EF4-FFF2-40B4-BE49-F238E27FC236}">
              <a16:creationId xmlns:a16="http://schemas.microsoft.com/office/drawing/2014/main" id="{2A91B134-41C1-4FFA-8EE4-7F472D41E6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686651">
          <a:off x="6202343" y="2543908"/>
          <a:ext cx="517280" cy="420060"/>
        </a:xfrm>
        <a:prstGeom prst="rect">
          <a:avLst/>
        </a:prstGeom>
      </xdr:spPr>
    </xdr:pic>
    <xdr:clientData/>
  </xdr:twoCellAnchor>
  <xdr:twoCellAnchor editAs="oneCell">
    <xdr:from>
      <xdr:col>3</xdr:col>
      <xdr:colOff>30142</xdr:colOff>
      <xdr:row>23</xdr:row>
      <xdr:rowOff>191232</xdr:rowOff>
    </xdr:from>
    <xdr:to>
      <xdr:col>3</xdr:col>
      <xdr:colOff>547422</xdr:colOff>
      <xdr:row>24</xdr:row>
      <xdr:rowOff>39792</xdr:rowOff>
    </xdr:to>
    <xdr:pic>
      <xdr:nvPicPr>
        <xdr:cNvPr id="6" name="Immagine 5">
          <a:extLst>
            <a:ext uri="{FF2B5EF4-FFF2-40B4-BE49-F238E27FC236}">
              <a16:creationId xmlns:a16="http://schemas.microsoft.com/office/drawing/2014/main" id="{C093FBEF-B271-4DA0-AA52-F6C27E326D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686651">
          <a:off x="6183292" y="7258782"/>
          <a:ext cx="517280" cy="420060"/>
        </a:xfrm>
        <a:prstGeom prst="rect">
          <a:avLst/>
        </a:prstGeom>
      </xdr:spPr>
    </xdr:pic>
    <xdr:clientData/>
  </xdr:twoCellAnchor>
  <xdr:twoCellAnchor editAs="oneCell">
    <xdr:from>
      <xdr:col>3</xdr:col>
      <xdr:colOff>805425</xdr:colOff>
      <xdr:row>0</xdr:row>
      <xdr:rowOff>60463</xdr:rowOff>
    </xdr:from>
    <xdr:to>
      <xdr:col>3</xdr:col>
      <xdr:colOff>1763459</xdr:colOff>
      <xdr:row>0</xdr:row>
      <xdr:rowOff>432515</xdr:rowOff>
    </xdr:to>
    <xdr:pic>
      <xdr:nvPicPr>
        <xdr:cNvPr id="25" name="Immagine 24">
          <a:hlinkClick xmlns:r="http://schemas.openxmlformats.org/officeDocument/2006/relationships" r:id="rId5"/>
          <a:extLst>
            <a:ext uri="{FF2B5EF4-FFF2-40B4-BE49-F238E27FC236}">
              <a16:creationId xmlns:a16="http://schemas.microsoft.com/office/drawing/2014/main" id="{25974C02-EB02-4A1E-AC61-FBF2D8F96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2</xdr:col>
      <xdr:colOff>1876911</xdr:colOff>
      <xdr:row>0</xdr:row>
      <xdr:rowOff>60462</xdr:rowOff>
    </xdr:from>
    <xdr:to>
      <xdr:col>3</xdr:col>
      <xdr:colOff>850316</xdr:colOff>
      <xdr:row>0</xdr:row>
      <xdr:rowOff>432513</xdr:rowOff>
    </xdr:to>
    <xdr:pic>
      <xdr:nvPicPr>
        <xdr:cNvPr id="26" name="Immagine 25">
          <a:hlinkClick xmlns:r="http://schemas.openxmlformats.org/officeDocument/2006/relationships" r:id="rId7"/>
          <a:extLst>
            <a:ext uri="{FF2B5EF4-FFF2-40B4-BE49-F238E27FC236}">
              <a16:creationId xmlns:a16="http://schemas.microsoft.com/office/drawing/2014/main" id="{66A950CA-C22C-4DF9-8140-D47DE03F99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2</xdr:col>
      <xdr:colOff>959395</xdr:colOff>
      <xdr:row>0</xdr:row>
      <xdr:rowOff>60463</xdr:rowOff>
    </xdr:from>
    <xdr:to>
      <xdr:col>2</xdr:col>
      <xdr:colOff>1917429</xdr:colOff>
      <xdr:row>0</xdr:row>
      <xdr:rowOff>432515</xdr:rowOff>
    </xdr:to>
    <xdr:pic>
      <xdr:nvPicPr>
        <xdr:cNvPr id="27" name="Immagine 26">
          <a:hlinkClick xmlns:r="http://schemas.openxmlformats.org/officeDocument/2006/relationships" r:id="rId9"/>
          <a:extLst>
            <a:ext uri="{FF2B5EF4-FFF2-40B4-BE49-F238E27FC236}">
              <a16:creationId xmlns:a16="http://schemas.microsoft.com/office/drawing/2014/main" id="{81DA6A69-E330-4195-98D1-9FD696A99C9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5531395" y="60463"/>
          <a:ext cx="958034" cy="372052"/>
        </a:xfrm>
        <a:prstGeom prst="rect">
          <a:avLst/>
        </a:prstGeom>
      </xdr:spPr>
    </xdr:pic>
    <xdr:clientData/>
  </xdr:twoCellAnchor>
  <xdr:twoCellAnchor editAs="oneCell">
    <xdr:from>
      <xdr:col>1</xdr:col>
      <xdr:colOff>1562253</xdr:colOff>
      <xdr:row>0</xdr:row>
      <xdr:rowOff>60463</xdr:rowOff>
    </xdr:from>
    <xdr:to>
      <xdr:col>1</xdr:col>
      <xdr:colOff>2516860</xdr:colOff>
      <xdr:row>0</xdr:row>
      <xdr:rowOff>432515</xdr:rowOff>
    </xdr:to>
    <xdr:pic>
      <xdr:nvPicPr>
        <xdr:cNvPr id="28" name="Immagine 27">
          <a:hlinkClick xmlns:r="http://schemas.openxmlformats.org/officeDocument/2006/relationships" r:id="rId11"/>
          <a:extLst>
            <a:ext uri="{FF2B5EF4-FFF2-40B4-BE49-F238E27FC236}">
              <a16:creationId xmlns:a16="http://schemas.microsoft.com/office/drawing/2014/main" id="{7DBCD86C-9363-4E1C-8682-C8066533EF4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1</xdr:col>
      <xdr:colOff>3388471</xdr:colOff>
      <xdr:row>0</xdr:row>
      <xdr:rowOff>60463</xdr:rowOff>
    </xdr:from>
    <xdr:to>
      <xdr:col>2</xdr:col>
      <xdr:colOff>85245</xdr:colOff>
      <xdr:row>0</xdr:row>
      <xdr:rowOff>432515</xdr:rowOff>
    </xdr:to>
    <xdr:pic>
      <xdr:nvPicPr>
        <xdr:cNvPr id="29" name="Immagine 28">
          <a:hlinkClick xmlns:r="http://schemas.openxmlformats.org/officeDocument/2006/relationships" r:id="rId13"/>
          <a:extLst>
            <a:ext uri="{FF2B5EF4-FFF2-40B4-BE49-F238E27FC236}">
              <a16:creationId xmlns:a16="http://schemas.microsoft.com/office/drawing/2014/main" id="{0B25F33F-5527-4E98-8A42-A1AFF61D6BA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3</xdr:col>
      <xdr:colOff>1719288</xdr:colOff>
      <xdr:row>0</xdr:row>
      <xdr:rowOff>60463</xdr:rowOff>
    </xdr:from>
    <xdr:to>
      <xdr:col>3</xdr:col>
      <xdr:colOff>2677322</xdr:colOff>
      <xdr:row>0</xdr:row>
      <xdr:rowOff>432515</xdr:rowOff>
    </xdr:to>
    <xdr:pic>
      <xdr:nvPicPr>
        <xdr:cNvPr id="30" name="Immagine 29">
          <a:hlinkClick xmlns:r="http://schemas.openxmlformats.org/officeDocument/2006/relationships" r:id="rId15"/>
          <a:extLst>
            <a:ext uri="{FF2B5EF4-FFF2-40B4-BE49-F238E27FC236}">
              <a16:creationId xmlns:a16="http://schemas.microsoft.com/office/drawing/2014/main" id="{E5D0F1C5-387C-4A34-9885-79B0A9ADFA7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5</xdr:col>
      <xdr:colOff>669550</xdr:colOff>
      <xdr:row>0</xdr:row>
      <xdr:rowOff>60462</xdr:rowOff>
    </xdr:from>
    <xdr:to>
      <xdr:col>7</xdr:col>
      <xdr:colOff>52530</xdr:colOff>
      <xdr:row>0</xdr:row>
      <xdr:rowOff>432513</xdr:rowOff>
    </xdr:to>
    <xdr:pic>
      <xdr:nvPicPr>
        <xdr:cNvPr id="31" name="Immagine 30">
          <a:hlinkClick xmlns:r="http://schemas.openxmlformats.org/officeDocument/2006/relationships" r:id="rId17"/>
          <a:extLst>
            <a:ext uri="{FF2B5EF4-FFF2-40B4-BE49-F238E27FC236}">
              <a16:creationId xmlns:a16="http://schemas.microsoft.com/office/drawing/2014/main" id="{F71729A4-728B-4C71-A76D-53BCEA8965D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1</xdr:col>
      <xdr:colOff>697432</xdr:colOff>
      <xdr:row>0</xdr:row>
      <xdr:rowOff>431849</xdr:rowOff>
    </xdr:to>
    <xdr:pic>
      <xdr:nvPicPr>
        <xdr:cNvPr id="32" name="Immagine 31">
          <a:hlinkClick xmlns:r="http://schemas.openxmlformats.org/officeDocument/2006/relationships" r:id="rId19"/>
          <a:extLst>
            <a:ext uri="{FF2B5EF4-FFF2-40B4-BE49-F238E27FC236}">
              <a16:creationId xmlns:a16="http://schemas.microsoft.com/office/drawing/2014/main" id="{07C28216-4457-4365-8CC3-8304EFE4532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652540</xdr:colOff>
      <xdr:row>0</xdr:row>
      <xdr:rowOff>60462</xdr:rowOff>
    </xdr:from>
    <xdr:to>
      <xdr:col>1</xdr:col>
      <xdr:colOff>1607145</xdr:colOff>
      <xdr:row>0</xdr:row>
      <xdr:rowOff>432513</xdr:rowOff>
    </xdr:to>
    <xdr:pic>
      <xdr:nvPicPr>
        <xdr:cNvPr id="33" name="Immagine 32">
          <a:hlinkClick xmlns:r="http://schemas.openxmlformats.org/officeDocument/2006/relationships" r:id="rId21"/>
          <a:extLst>
            <a:ext uri="{FF2B5EF4-FFF2-40B4-BE49-F238E27FC236}">
              <a16:creationId xmlns:a16="http://schemas.microsoft.com/office/drawing/2014/main" id="{92694E80-11E0-4C86-9808-F68022F7B58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1</xdr:col>
      <xdr:colOff>2471968</xdr:colOff>
      <xdr:row>0</xdr:row>
      <xdr:rowOff>60462</xdr:rowOff>
    </xdr:from>
    <xdr:to>
      <xdr:col>1</xdr:col>
      <xdr:colOff>3432183</xdr:colOff>
      <xdr:row>0</xdr:row>
      <xdr:rowOff>432513</xdr:rowOff>
    </xdr:to>
    <xdr:pic>
      <xdr:nvPicPr>
        <xdr:cNvPr id="34" name="Immagine 33">
          <a:hlinkClick xmlns:r="http://schemas.openxmlformats.org/officeDocument/2006/relationships" r:id="rId23"/>
          <a:extLst>
            <a:ext uri="{FF2B5EF4-FFF2-40B4-BE49-F238E27FC236}">
              <a16:creationId xmlns:a16="http://schemas.microsoft.com/office/drawing/2014/main" id="{1297EE01-9CA4-4D92-A670-17E3ACAB827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7</xdr:col>
      <xdr:colOff>7638</xdr:colOff>
      <xdr:row>0</xdr:row>
      <xdr:rowOff>60463</xdr:rowOff>
    </xdr:from>
    <xdr:to>
      <xdr:col>8</xdr:col>
      <xdr:colOff>355138</xdr:colOff>
      <xdr:row>0</xdr:row>
      <xdr:rowOff>432515</xdr:rowOff>
    </xdr:to>
    <xdr:pic>
      <xdr:nvPicPr>
        <xdr:cNvPr id="35" name="Immagine 34">
          <a:hlinkClick xmlns:r="http://schemas.openxmlformats.org/officeDocument/2006/relationships" r:id="rId25"/>
          <a:extLst>
            <a:ext uri="{FF2B5EF4-FFF2-40B4-BE49-F238E27FC236}">
              <a16:creationId xmlns:a16="http://schemas.microsoft.com/office/drawing/2014/main" id="{D0632A02-F00A-4367-92D7-7112E99BFD9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2</xdr:col>
      <xdr:colOff>40320</xdr:colOff>
      <xdr:row>0</xdr:row>
      <xdr:rowOff>60462</xdr:rowOff>
    </xdr:from>
    <xdr:to>
      <xdr:col>2</xdr:col>
      <xdr:colOff>1000535</xdr:colOff>
      <xdr:row>0</xdr:row>
      <xdr:rowOff>432513</xdr:rowOff>
    </xdr:to>
    <xdr:pic>
      <xdr:nvPicPr>
        <xdr:cNvPr id="36" name="Immagine 35">
          <a:hlinkClick xmlns:r="http://schemas.openxmlformats.org/officeDocument/2006/relationships" r:id="rId27"/>
          <a:extLst>
            <a:ext uri="{FF2B5EF4-FFF2-40B4-BE49-F238E27FC236}">
              <a16:creationId xmlns:a16="http://schemas.microsoft.com/office/drawing/2014/main" id="{7998249A-D83A-4EC8-9A21-C20AF738C9A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3</xdr:col>
      <xdr:colOff>2633150</xdr:colOff>
      <xdr:row>0</xdr:row>
      <xdr:rowOff>60463</xdr:rowOff>
    </xdr:from>
    <xdr:to>
      <xdr:col>3</xdr:col>
      <xdr:colOff>3594301</xdr:colOff>
      <xdr:row>0</xdr:row>
      <xdr:rowOff>432515</xdr:rowOff>
    </xdr:to>
    <xdr:pic>
      <xdr:nvPicPr>
        <xdr:cNvPr id="37" name="Immagine 36">
          <a:hlinkClick xmlns:r="http://schemas.openxmlformats.org/officeDocument/2006/relationships" r:id="rId29"/>
          <a:extLst>
            <a:ext uri="{FF2B5EF4-FFF2-40B4-BE49-F238E27FC236}">
              <a16:creationId xmlns:a16="http://schemas.microsoft.com/office/drawing/2014/main" id="{B9A986A9-A141-4497-8A2D-02B7BB987E7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12</xdr:col>
      <xdr:colOff>604650</xdr:colOff>
      <xdr:row>0</xdr:row>
      <xdr:rowOff>60463</xdr:rowOff>
    </xdr:from>
    <xdr:to>
      <xdr:col>14</xdr:col>
      <xdr:colOff>336628</xdr:colOff>
      <xdr:row>0</xdr:row>
      <xdr:rowOff>432515</xdr:rowOff>
    </xdr:to>
    <xdr:pic>
      <xdr:nvPicPr>
        <xdr:cNvPr id="38" name="Immagine 37">
          <a:hlinkClick xmlns:r="http://schemas.openxmlformats.org/officeDocument/2006/relationships" r:id="rId31"/>
          <a:extLst>
            <a:ext uri="{FF2B5EF4-FFF2-40B4-BE49-F238E27FC236}">
              <a16:creationId xmlns:a16="http://schemas.microsoft.com/office/drawing/2014/main" id="{4D36DCF6-F5E8-4D54-A01C-FE81F7E892D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11</xdr:col>
      <xdr:colOff>304541</xdr:colOff>
      <xdr:row>0</xdr:row>
      <xdr:rowOff>60462</xdr:rowOff>
    </xdr:from>
    <xdr:to>
      <xdr:col>13</xdr:col>
      <xdr:colOff>38100</xdr:colOff>
      <xdr:row>0</xdr:row>
      <xdr:rowOff>432513</xdr:rowOff>
    </xdr:to>
    <xdr:pic>
      <xdr:nvPicPr>
        <xdr:cNvPr id="39" name="Immagine 38">
          <a:hlinkClick xmlns:r="http://schemas.openxmlformats.org/officeDocument/2006/relationships" r:id="rId33"/>
          <a:extLst>
            <a:ext uri="{FF2B5EF4-FFF2-40B4-BE49-F238E27FC236}">
              <a16:creationId xmlns:a16="http://schemas.microsoft.com/office/drawing/2014/main" id="{8E2DF588-F65A-420D-AF48-0ECD843A8F2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3</xdr:col>
      <xdr:colOff>3550785</xdr:colOff>
      <xdr:row>0</xdr:row>
      <xdr:rowOff>60463</xdr:rowOff>
    </xdr:from>
    <xdr:to>
      <xdr:col>5</xdr:col>
      <xdr:colOff>714442</xdr:colOff>
      <xdr:row>0</xdr:row>
      <xdr:rowOff>432515</xdr:rowOff>
    </xdr:to>
    <xdr:pic>
      <xdr:nvPicPr>
        <xdr:cNvPr id="40" name="Immagine 39">
          <a:hlinkClick xmlns:r="http://schemas.openxmlformats.org/officeDocument/2006/relationships" r:id="rId35"/>
          <a:extLst>
            <a:ext uri="{FF2B5EF4-FFF2-40B4-BE49-F238E27FC236}">
              <a16:creationId xmlns:a16="http://schemas.microsoft.com/office/drawing/2014/main" id="{E2F3DE1F-3A90-45AA-A509-7E36B3DF5E1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8</xdr:col>
      <xdr:colOff>310771</xdr:colOff>
      <xdr:row>0</xdr:row>
      <xdr:rowOff>60367</xdr:rowOff>
    </xdr:from>
    <xdr:to>
      <xdr:col>10</xdr:col>
      <xdr:colOff>45641</xdr:colOff>
      <xdr:row>0</xdr:row>
      <xdr:rowOff>432210</xdr:rowOff>
    </xdr:to>
    <xdr:pic>
      <xdr:nvPicPr>
        <xdr:cNvPr id="41" name="Immagine 40">
          <a:hlinkClick xmlns:r="http://schemas.openxmlformats.org/officeDocument/2006/relationships" r:id="rId37"/>
          <a:extLst>
            <a:ext uri="{FF2B5EF4-FFF2-40B4-BE49-F238E27FC236}">
              <a16:creationId xmlns:a16="http://schemas.microsoft.com/office/drawing/2014/main" id="{A2F91B5C-55E2-41CC-9454-0E6C868435B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10</xdr:col>
      <xdr:colOff>635</xdr:colOff>
      <xdr:row>0</xdr:row>
      <xdr:rowOff>57150</xdr:rowOff>
    </xdr:from>
    <xdr:to>
      <xdr:col>11</xdr:col>
      <xdr:colOff>348774</xdr:colOff>
      <xdr:row>0</xdr:row>
      <xdr:rowOff>429087</xdr:rowOff>
    </xdr:to>
    <xdr:pic>
      <xdr:nvPicPr>
        <xdr:cNvPr id="42" name="Immagine 41">
          <a:hlinkClick xmlns:r="http://schemas.openxmlformats.org/officeDocument/2006/relationships" r:id="rId39"/>
          <a:extLst>
            <a:ext uri="{FF2B5EF4-FFF2-40B4-BE49-F238E27FC236}">
              <a16:creationId xmlns:a16="http://schemas.microsoft.com/office/drawing/2014/main" id="{943D8B1B-5350-4F69-91BF-8193502C594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twoCellAnchor editAs="oneCell">
    <xdr:from>
      <xdr:col>1</xdr:col>
      <xdr:colOff>161925</xdr:colOff>
      <xdr:row>6</xdr:row>
      <xdr:rowOff>47625</xdr:rowOff>
    </xdr:from>
    <xdr:to>
      <xdr:col>1</xdr:col>
      <xdr:colOff>581025</xdr:colOff>
      <xdr:row>6</xdr:row>
      <xdr:rowOff>466725</xdr:rowOff>
    </xdr:to>
    <xdr:pic>
      <xdr:nvPicPr>
        <xdr:cNvPr id="8" name="Elemento grafico 7" descr="Obiettivo">
          <a:extLst>
            <a:ext uri="{FF2B5EF4-FFF2-40B4-BE49-F238E27FC236}">
              <a16:creationId xmlns:a16="http://schemas.microsoft.com/office/drawing/2014/main" id="{AEE393C3-9676-480F-A3A2-CEC113317A66}"/>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 uri="{96DAC541-7B7A-43D3-8B79-37D633B846F1}">
              <asvg:svgBlip xmlns:asvg="http://schemas.microsoft.com/office/drawing/2016/SVG/main" r:embed="rId42"/>
            </a:ext>
          </a:extLst>
        </a:blip>
        <a:stretch>
          <a:fillRect/>
        </a:stretch>
      </xdr:blipFill>
      <xdr:spPr>
        <a:xfrm>
          <a:off x="476250" y="2257425"/>
          <a:ext cx="419100" cy="419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1</xdr:row>
      <xdr:rowOff>47625</xdr:rowOff>
    </xdr:from>
    <xdr:to>
      <xdr:col>1</xdr:col>
      <xdr:colOff>666750</xdr:colOff>
      <xdr:row>2</xdr:row>
      <xdr:rowOff>251</xdr:rowOff>
    </xdr:to>
    <xdr:grpSp>
      <xdr:nvGrpSpPr>
        <xdr:cNvPr id="2" name="Gruppo 1">
          <a:extLst>
            <a:ext uri="{FF2B5EF4-FFF2-40B4-BE49-F238E27FC236}">
              <a16:creationId xmlns:a16="http://schemas.microsoft.com/office/drawing/2014/main" id="{54A5C004-79E1-4025-A2DF-89AB845E47BA}"/>
            </a:ext>
          </a:extLst>
        </xdr:cNvPr>
        <xdr:cNvGrpSpPr/>
      </xdr:nvGrpSpPr>
      <xdr:grpSpPr>
        <a:xfrm>
          <a:off x="142875" y="533400"/>
          <a:ext cx="838200" cy="828926"/>
          <a:chOff x="9382971" y="594192"/>
          <a:chExt cx="1184382" cy="1199966"/>
        </a:xfrm>
      </xdr:grpSpPr>
      <xdr:pic>
        <xdr:nvPicPr>
          <xdr:cNvPr id="3" name="Immagine 2">
            <a:extLst>
              <a:ext uri="{FF2B5EF4-FFF2-40B4-BE49-F238E27FC236}">
                <a16:creationId xmlns:a16="http://schemas.microsoft.com/office/drawing/2014/main" id="{B2E1BE76-557B-4E38-9071-B8578E1A2F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2E8523B5-3074-4F66-AF8C-360BE8BDCD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3</xdr:col>
      <xdr:colOff>2015100</xdr:colOff>
      <xdr:row>0</xdr:row>
      <xdr:rowOff>60463</xdr:rowOff>
    </xdr:from>
    <xdr:to>
      <xdr:col>3</xdr:col>
      <xdr:colOff>2973134</xdr:colOff>
      <xdr:row>0</xdr:row>
      <xdr:rowOff>432515</xdr:rowOff>
    </xdr:to>
    <xdr:pic>
      <xdr:nvPicPr>
        <xdr:cNvPr id="24" name="Immagine 23">
          <a:hlinkClick xmlns:r="http://schemas.openxmlformats.org/officeDocument/2006/relationships" r:id="rId4"/>
          <a:extLst>
            <a:ext uri="{FF2B5EF4-FFF2-40B4-BE49-F238E27FC236}">
              <a16:creationId xmlns:a16="http://schemas.microsoft.com/office/drawing/2014/main" id="{43145413-15E4-4956-A3C9-C3FCBAD068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58625" y="60463"/>
          <a:ext cx="958034" cy="372052"/>
        </a:xfrm>
        <a:prstGeom prst="rect">
          <a:avLst/>
        </a:prstGeom>
      </xdr:spPr>
    </xdr:pic>
    <xdr:clientData/>
  </xdr:twoCellAnchor>
  <xdr:twoCellAnchor editAs="oneCell">
    <xdr:from>
      <xdr:col>3</xdr:col>
      <xdr:colOff>1105386</xdr:colOff>
      <xdr:row>0</xdr:row>
      <xdr:rowOff>61127</xdr:rowOff>
    </xdr:from>
    <xdr:to>
      <xdr:col>3</xdr:col>
      <xdr:colOff>2059991</xdr:colOff>
      <xdr:row>0</xdr:row>
      <xdr:rowOff>431847</xdr:rowOff>
    </xdr:to>
    <xdr:pic>
      <xdr:nvPicPr>
        <xdr:cNvPr id="25" name="Immagine 24">
          <a:hlinkClick xmlns:r="http://schemas.openxmlformats.org/officeDocument/2006/relationships" r:id="rId6"/>
          <a:extLst>
            <a:ext uri="{FF2B5EF4-FFF2-40B4-BE49-F238E27FC236}">
              <a16:creationId xmlns:a16="http://schemas.microsoft.com/office/drawing/2014/main" id="{22E4C406-378F-4307-99F3-A95EF2B06DA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448911" y="61127"/>
          <a:ext cx="954605" cy="370720"/>
        </a:xfrm>
        <a:prstGeom prst="rect">
          <a:avLst/>
        </a:prstGeom>
      </xdr:spPr>
    </xdr:pic>
    <xdr:clientData/>
  </xdr:twoCellAnchor>
  <xdr:twoCellAnchor editAs="oneCell">
    <xdr:from>
      <xdr:col>3</xdr:col>
      <xdr:colOff>185298</xdr:colOff>
      <xdr:row>0</xdr:row>
      <xdr:rowOff>60463</xdr:rowOff>
    </xdr:from>
    <xdr:to>
      <xdr:col>3</xdr:col>
      <xdr:colOff>1148476</xdr:colOff>
      <xdr:row>0</xdr:row>
      <xdr:rowOff>432515</xdr:rowOff>
    </xdr:to>
    <xdr:pic>
      <xdr:nvPicPr>
        <xdr:cNvPr id="26" name="Immagine 25">
          <a:hlinkClick xmlns:r="http://schemas.openxmlformats.org/officeDocument/2006/relationships" r:id="rId8"/>
          <a:extLst>
            <a:ext uri="{FF2B5EF4-FFF2-40B4-BE49-F238E27FC236}">
              <a16:creationId xmlns:a16="http://schemas.microsoft.com/office/drawing/2014/main" id="{6B188FEB-6120-4F30-9090-3E4ADE71AA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1</xdr:col>
      <xdr:colOff>1562253</xdr:colOff>
      <xdr:row>0</xdr:row>
      <xdr:rowOff>60463</xdr:rowOff>
    </xdr:from>
    <xdr:to>
      <xdr:col>1</xdr:col>
      <xdr:colOff>2516860</xdr:colOff>
      <xdr:row>0</xdr:row>
      <xdr:rowOff>432515</xdr:rowOff>
    </xdr:to>
    <xdr:pic>
      <xdr:nvPicPr>
        <xdr:cNvPr id="27" name="Immagine 26">
          <a:hlinkClick xmlns:r="http://schemas.openxmlformats.org/officeDocument/2006/relationships" r:id="rId10"/>
          <a:extLst>
            <a:ext uri="{FF2B5EF4-FFF2-40B4-BE49-F238E27FC236}">
              <a16:creationId xmlns:a16="http://schemas.microsoft.com/office/drawing/2014/main" id="{7723A212-FE68-4C04-94BD-3C6BEDC434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1</xdr:col>
      <xdr:colOff>3388471</xdr:colOff>
      <xdr:row>0</xdr:row>
      <xdr:rowOff>60463</xdr:rowOff>
    </xdr:from>
    <xdr:to>
      <xdr:col>2</xdr:col>
      <xdr:colOff>418620</xdr:colOff>
      <xdr:row>0</xdr:row>
      <xdr:rowOff>432515</xdr:rowOff>
    </xdr:to>
    <xdr:pic>
      <xdr:nvPicPr>
        <xdr:cNvPr id="28" name="Immagine 27">
          <a:hlinkClick xmlns:r="http://schemas.openxmlformats.org/officeDocument/2006/relationships" r:id="rId12"/>
          <a:extLst>
            <a:ext uri="{FF2B5EF4-FFF2-40B4-BE49-F238E27FC236}">
              <a16:creationId xmlns:a16="http://schemas.microsoft.com/office/drawing/2014/main" id="{08C99304-224B-4DD9-8B39-4AD0538B5D3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3</xdr:col>
      <xdr:colOff>2928963</xdr:colOff>
      <xdr:row>0</xdr:row>
      <xdr:rowOff>60463</xdr:rowOff>
    </xdr:from>
    <xdr:to>
      <xdr:col>3</xdr:col>
      <xdr:colOff>3886997</xdr:colOff>
      <xdr:row>0</xdr:row>
      <xdr:rowOff>432515</xdr:rowOff>
    </xdr:to>
    <xdr:pic>
      <xdr:nvPicPr>
        <xdr:cNvPr id="29" name="Immagine 28">
          <a:hlinkClick xmlns:r="http://schemas.openxmlformats.org/officeDocument/2006/relationships" r:id="rId14"/>
          <a:extLst>
            <a:ext uri="{FF2B5EF4-FFF2-40B4-BE49-F238E27FC236}">
              <a16:creationId xmlns:a16="http://schemas.microsoft.com/office/drawing/2014/main" id="{E2626BE7-B07B-4B4A-86C3-5A2E5DA82D0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3</xdr:col>
      <xdr:colOff>5670175</xdr:colOff>
      <xdr:row>0</xdr:row>
      <xdr:rowOff>60462</xdr:rowOff>
    </xdr:from>
    <xdr:to>
      <xdr:col>13</xdr:col>
      <xdr:colOff>214455</xdr:colOff>
      <xdr:row>0</xdr:row>
      <xdr:rowOff>432513</xdr:rowOff>
    </xdr:to>
    <xdr:pic>
      <xdr:nvPicPr>
        <xdr:cNvPr id="30" name="Immagine 29">
          <a:hlinkClick xmlns:r="http://schemas.openxmlformats.org/officeDocument/2006/relationships" r:id="rId16"/>
          <a:extLst>
            <a:ext uri="{FF2B5EF4-FFF2-40B4-BE49-F238E27FC236}">
              <a16:creationId xmlns:a16="http://schemas.microsoft.com/office/drawing/2014/main" id="{73C4FC3C-5EFD-4063-917D-EC5E6CCC938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1</xdr:col>
      <xdr:colOff>697432</xdr:colOff>
      <xdr:row>0</xdr:row>
      <xdr:rowOff>431849</xdr:rowOff>
    </xdr:to>
    <xdr:pic>
      <xdr:nvPicPr>
        <xdr:cNvPr id="31" name="Immagine 30">
          <a:hlinkClick xmlns:r="http://schemas.openxmlformats.org/officeDocument/2006/relationships" r:id="rId18"/>
          <a:extLst>
            <a:ext uri="{FF2B5EF4-FFF2-40B4-BE49-F238E27FC236}">
              <a16:creationId xmlns:a16="http://schemas.microsoft.com/office/drawing/2014/main" id="{F4A30FA1-7981-4F25-8C42-8D3241462FE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652540</xdr:colOff>
      <xdr:row>0</xdr:row>
      <xdr:rowOff>60462</xdr:rowOff>
    </xdr:from>
    <xdr:to>
      <xdr:col>1</xdr:col>
      <xdr:colOff>1607145</xdr:colOff>
      <xdr:row>0</xdr:row>
      <xdr:rowOff>432513</xdr:rowOff>
    </xdr:to>
    <xdr:pic>
      <xdr:nvPicPr>
        <xdr:cNvPr id="32" name="Immagine 31">
          <a:hlinkClick xmlns:r="http://schemas.openxmlformats.org/officeDocument/2006/relationships" r:id="rId20"/>
          <a:extLst>
            <a:ext uri="{FF2B5EF4-FFF2-40B4-BE49-F238E27FC236}">
              <a16:creationId xmlns:a16="http://schemas.microsoft.com/office/drawing/2014/main" id="{AB24B757-F85B-4E7F-8C6F-763AA9DF223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1</xdr:col>
      <xdr:colOff>2471968</xdr:colOff>
      <xdr:row>0</xdr:row>
      <xdr:rowOff>60462</xdr:rowOff>
    </xdr:from>
    <xdr:to>
      <xdr:col>1</xdr:col>
      <xdr:colOff>3432183</xdr:colOff>
      <xdr:row>0</xdr:row>
      <xdr:rowOff>432513</xdr:rowOff>
    </xdr:to>
    <xdr:pic>
      <xdr:nvPicPr>
        <xdr:cNvPr id="33" name="Immagine 32">
          <a:hlinkClick xmlns:r="http://schemas.openxmlformats.org/officeDocument/2006/relationships" r:id="rId22"/>
          <a:extLst>
            <a:ext uri="{FF2B5EF4-FFF2-40B4-BE49-F238E27FC236}">
              <a16:creationId xmlns:a16="http://schemas.microsoft.com/office/drawing/2014/main" id="{0F23776E-A52F-4FA4-8D7C-10AFF2ECB13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13</xdr:col>
      <xdr:colOff>171450</xdr:colOff>
      <xdr:row>0</xdr:row>
      <xdr:rowOff>60463</xdr:rowOff>
    </xdr:from>
    <xdr:to>
      <xdr:col>14</xdr:col>
      <xdr:colOff>518950</xdr:colOff>
      <xdr:row>0</xdr:row>
      <xdr:rowOff>432515</xdr:rowOff>
    </xdr:to>
    <xdr:pic>
      <xdr:nvPicPr>
        <xdr:cNvPr id="34" name="Immagine 33">
          <a:hlinkClick xmlns:r="http://schemas.openxmlformats.org/officeDocument/2006/relationships" r:id="rId24"/>
          <a:extLst>
            <a:ext uri="{FF2B5EF4-FFF2-40B4-BE49-F238E27FC236}">
              <a16:creationId xmlns:a16="http://schemas.microsoft.com/office/drawing/2014/main" id="{5487CE5D-FCFF-4812-B49F-2CB6931D00A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925300" y="60463"/>
          <a:ext cx="957100" cy="372052"/>
        </a:xfrm>
        <a:prstGeom prst="rect">
          <a:avLst/>
        </a:prstGeom>
      </xdr:spPr>
    </xdr:pic>
    <xdr:clientData/>
  </xdr:twoCellAnchor>
  <xdr:twoCellAnchor editAs="oneCell">
    <xdr:from>
      <xdr:col>2</xdr:col>
      <xdr:colOff>383220</xdr:colOff>
      <xdr:row>0</xdr:row>
      <xdr:rowOff>60462</xdr:rowOff>
    </xdr:from>
    <xdr:to>
      <xdr:col>3</xdr:col>
      <xdr:colOff>229010</xdr:colOff>
      <xdr:row>0</xdr:row>
      <xdr:rowOff>432513</xdr:rowOff>
    </xdr:to>
    <xdr:pic>
      <xdr:nvPicPr>
        <xdr:cNvPr id="35" name="Immagine 34">
          <a:hlinkClick xmlns:r="http://schemas.openxmlformats.org/officeDocument/2006/relationships" r:id="rId26"/>
          <a:extLst>
            <a:ext uri="{FF2B5EF4-FFF2-40B4-BE49-F238E27FC236}">
              <a16:creationId xmlns:a16="http://schemas.microsoft.com/office/drawing/2014/main" id="{8500251A-7B3D-4E3A-90BF-C1CAD46E620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3</xdr:col>
      <xdr:colOff>3842825</xdr:colOff>
      <xdr:row>0</xdr:row>
      <xdr:rowOff>60463</xdr:rowOff>
    </xdr:from>
    <xdr:to>
      <xdr:col>3</xdr:col>
      <xdr:colOff>4803976</xdr:colOff>
      <xdr:row>0</xdr:row>
      <xdr:rowOff>432515</xdr:rowOff>
    </xdr:to>
    <xdr:pic>
      <xdr:nvPicPr>
        <xdr:cNvPr id="36" name="Immagine 35">
          <a:hlinkClick xmlns:r="http://schemas.openxmlformats.org/officeDocument/2006/relationships" r:id="rId28"/>
          <a:extLst>
            <a:ext uri="{FF2B5EF4-FFF2-40B4-BE49-F238E27FC236}">
              <a16:creationId xmlns:a16="http://schemas.microsoft.com/office/drawing/2014/main" id="{FBEA49CE-59E7-407C-9897-F3D8A7D31E2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19</xdr:col>
      <xdr:colOff>156975</xdr:colOff>
      <xdr:row>0</xdr:row>
      <xdr:rowOff>60463</xdr:rowOff>
    </xdr:from>
    <xdr:to>
      <xdr:col>20</xdr:col>
      <xdr:colOff>498553</xdr:colOff>
      <xdr:row>0</xdr:row>
      <xdr:rowOff>432515</xdr:rowOff>
    </xdr:to>
    <xdr:pic>
      <xdr:nvPicPr>
        <xdr:cNvPr id="37" name="Immagine 36">
          <a:hlinkClick xmlns:r="http://schemas.openxmlformats.org/officeDocument/2006/relationships" r:id="rId30"/>
          <a:extLst>
            <a:ext uri="{FF2B5EF4-FFF2-40B4-BE49-F238E27FC236}">
              <a16:creationId xmlns:a16="http://schemas.microsoft.com/office/drawing/2014/main" id="{CFAF0842-7776-4313-8C0A-776373A0696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17</xdr:col>
      <xdr:colOff>466466</xdr:colOff>
      <xdr:row>0</xdr:row>
      <xdr:rowOff>60462</xdr:rowOff>
    </xdr:from>
    <xdr:to>
      <xdr:col>19</xdr:col>
      <xdr:colOff>200025</xdr:colOff>
      <xdr:row>0</xdr:row>
      <xdr:rowOff>432513</xdr:rowOff>
    </xdr:to>
    <xdr:pic>
      <xdr:nvPicPr>
        <xdr:cNvPr id="38" name="Immagine 37">
          <a:hlinkClick xmlns:r="http://schemas.openxmlformats.org/officeDocument/2006/relationships" r:id="rId32"/>
          <a:extLst>
            <a:ext uri="{FF2B5EF4-FFF2-40B4-BE49-F238E27FC236}">
              <a16:creationId xmlns:a16="http://schemas.microsoft.com/office/drawing/2014/main" id="{4A9FF245-BF95-4001-AD70-4387EA8F26A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3</xdr:col>
      <xdr:colOff>4760460</xdr:colOff>
      <xdr:row>0</xdr:row>
      <xdr:rowOff>60463</xdr:rowOff>
    </xdr:from>
    <xdr:to>
      <xdr:col>3</xdr:col>
      <xdr:colOff>5715067</xdr:colOff>
      <xdr:row>0</xdr:row>
      <xdr:rowOff>432515</xdr:rowOff>
    </xdr:to>
    <xdr:pic>
      <xdr:nvPicPr>
        <xdr:cNvPr id="39" name="Immagine 38">
          <a:hlinkClick xmlns:r="http://schemas.openxmlformats.org/officeDocument/2006/relationships" r:id="rId34"/>
          <a:extLst>
            <a:ext uri="{FF2B5EF4-FFF2-40B4-BE49-F238E27FC236}">
              <a16:creationId xmlns:a16="http://schemas.microsoft.com/office/drawing/2014/main" id="{5D44528E-45F1-4A7C-8D5D-5EDFDD62D1F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14</xdr:col>
      <xdr:colOff>466725</xdr:colOff>
      <xdr:row>0</xdr:row>
      <xdr:rowOff>60367</xdr:rowOff>
    </xdr:from>
    <xdr:to>
      <xdr:col>16</xdr:col>
      <xdr:colOff>201595</xdr:colOff>
      <xdr:row>0</xdr:row>
      <xdr:rowOff>432210</xdr:rowOff>
    </xdr:to>
    <xdr:pic>
      <xdr:nvPicPr>
        <xdr:cNvPr id="40" name="Immagine 39">
          <a:hlinkClick xmlns:r="http://schemas.openxmlformats.org/officeDocument/2006/relationships" r:id="rId36"/>
          <a:extLst>
            <a:ext uri="{FF2B5EF4-FFF2-40B4-BE49-F238E27FC236}">
              <a16:creationId xmlns:a16="http://schemas.microsoft.com/office/drawing/2014/main" id="{E7556CC0-E7D7-4868-8032-4EC1A7204B7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30175" y="60367"/>
          <a:ext cx="954070" cy="371843"/>
        </a:xfrm>
        <a:prstGeom prst="rect">
          <a:avLst/>
        </a:prstGeom>
      </xdr:spPr>
    </xdr:pic>
    <xdr:clientData/>
  </xdr:twoCellAnchor>
  <xdr:twoCellAnchor editAs="oneCell">
    <xdr:from>
      <xdr:col>16</xdr:col>
      <xdr:colOff>162560</xdr:colOff>
      <xdr:row>0</xdr:row>
      <xdr:rowOff>57150</xdr:rowOff>
    </xdr:from>
    <xdr:to>
      <xdr:col>17</xdr:col>
      <xdr:colOff>510699</xdr:colOff>
      <xdr:row>0</xdr:row>
      <xdr:rowOff>429087</xdr:rowOff>
    </xdr:to>
    <xdr:pic>
      <xdr:nvPicPr>
        <xdr:cNvPr id="41" name="Immagine 40">
          <a:hlinkClick xmlns:r="http://schemas.openxmlformats.org/officeDocument/2006/relationships" r:id="rId38"/>
          <a:extLst>
            <a:ext uri="{FF2B5EF4-FFF2-40B4-BE49-F238E27FC236}">
              <a16:creationId xmlns:a16="http://schemas.microsoft.com/office/drawing/2014/main" id="{92DDDFBF-73ED-49B1-B305-641F871DFBC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twoCellAnchor editAs="oneCell">
    <xdr:from>
      <xdr:col>1</xdr:col>
      <xdr:colOff>247651</xdr:colOff>
      <xdr:row>5</xdr:row>
      <xdr:rowOff>66675</xdr:rowOff>
    </xdr:from>
    <xdr:to>
      <xdr:col>1</xdr:col>
      <xdr:colOff>666751</xdr:colOff>
      <xdr:row>5</xdr:row>
      <xdr:rowOff>485775</xdr:rowOff>
    </xdr:to>
    <xdr:pic>
      <xdr:nvPicPr>
        <xdr:cNvPr id="6" name="Elemento grafico 5" descr="Ricerca">
          <a:extLst>
            <a:ext uri="{FF2B5EF4-FFF2-40B4-BE49-F238E27FC236}">
              <a16:creationId xmlns:a16="http://schemas.microsoft.com/office/drawing/2014/main" id="{A0524D8B-5417-458E-B5D0-52024B4830B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561976" y="1990725"/>
          <a:ext cx="419100" cy="419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85726</xdr:colOff>
      <xdr:row>1</xdr:row>
      <xdr:rowOff>19050</xdr:rowOff>
    </xdr:from>
    <xdr:to>
      <xdr:col>1</xdr:col>
      <xdr:colOff>352426</xdr:colOff>
      <xdr:row>1</xdr:row>
      <xdr:rowOff>847976</xdr:rowOff>
    </xdr:to>
    <xdr:grpSp>
      <xdr:nvGrpSpPr>
        <xdr:cNvPr id="2" name="Gruppo 1">
          <a:extLst>
            <a:ext uri="{FF2B5EF4-FFF2-40B4-BE49-F238E27FC236}">
              <a16:creationId xmlns:a16="http://schemas.microsoft.com/office/drawing/2014/main" id="{CED86EB4-9BD1-4BA5-9106-7D838D6436F0}"/>
            </a:ext>
          </a:extLst>
        </xdr:cNvPr>
        <xdr:cNvGrpSpPr/>
      </xdr:nvGrpSpPr>
      <xdr:grpSpPr>
        <a:xfrm>
          <a:off x="85726" y="504825"/>
          <a:ext cx="876300" cy="828926"/>
          <a:chOff x="9382971" y="594192"/>
          <a:chExt cx="1184382" cy="1199966"/>
        </a:xfrm>
      </xdr:grpSpPr>
      <xdr:pic>
        <xdr:nvPicPr>
          <xdr:cNvPr id="3" name="Immagine 2">
            <a:extLst>
              <a:ext uri="{FF2B5EF4-FFF2-40B4-BE49-F238E27FC236}">
                <a16:creationId xmlns:a16="http://schemas.microsoft.com/office/drawing/2014/main" id="{BCE75EB4-7840-460E-8D63-F52E40F831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2971" y="594192"/>
            <a:ext cx="1184382" cy="1199966"/>
          </a:xfrm>
          <a:prstGeom prst="rect">
            <a:avLst/>
          </a:prstGeom>
          <a:effectLst>
            <a:outerShdw blurRad="50800" dist="38100" dir="2700000" algn="tl" rotWithShape="0">
              <a:prstClr val="black">
                <a:alpha val="40000"/>
              </a:prstClr>
            </a:outerShdw>
          </a:effectLst>
        </xdr:spPr>
      </xdr:pic>
      <xdr:pic>
        <xdr:nvPicPr>
          <xdr:cNvPr id="4" name="Elemento grafico 3" descr="Lucchetto chiuso">
            <a:extLst>
              <a:ext uri="{FF2B5EF4-FFF2-40B4-BE49-F238E27FC236}">
                <a16:creationId xmlns:a16="http://schemas.microsoft.com/office/drawing/2014/main" id="{C0716308-A87C-4FA8-99AD-6930FFC65D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531858" y="736975"/>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xdr:from>
      <xdr:col>0</xdr:col>
      <xdr:colOff>200025</xdr:colOff>
      <xdr:row>29</xdr:row>
      <xdr:rowOff>238125</xdr:rowOff>
    </xdr:from>
    <xdr:to>
      <xdr:col>6</xdr:col>
      <xdr:colOff>4057650</xdr:colOff>
      <xdr:row>30</xdr:row>
      <xdr:rowOff>2794397</xdr:rowOff>
    </xdr:to>
    <xdr:graphicFrame macro="">
      <xdr:nvGraphicFramePr>
        <xdr:cNvPr id="9" name="Grafico 8">
          <a:extLst>
            <a:ext uri="{FF2B5EF4-FFF2-40B4-BE49-F238E27FC236}">
              <a16:creationId xmlns:a16="http://schemas.microsoft.com/office/drawing/2014/main" id="{4251A8A8-34AA-4E26-9AD2-3C21A3F33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952086</xdr:colOff>
      <xdr:row>33</xdr:row>
      <xdr:rowOff>641611</xdr:rowOff>
    </xdr:from>
    <xdr:to>
      <xdr:col>6</xdr:col>
      <xdr:colOff>128265</xdr:colOff>
      <xdr:row>36</xdr:row>
      <xdr:rowOff>124919</xdr:rowOff>
    </xdr:to>
    <xdr:pic>
      <xdr:nvPicPr>
        <xdr:cNvPr id="6" name="Immagine 5">
          <a:extLst>
            <a:ext uri="{FF2B5EF4-FFF2-40B4-BE49-F238E27FC236}">
              <a16:creationId xmlns:a16="http://schemas.microsoft.com/office/drawing/2014/main" id="{2FD2FC2A-D78C-4846-AFF3-8CE02B6FC44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20920913">
          <a:off x="3485736" y="13138411"/>
          <a:ext cx="747804" cy="607258"/>
        </a:xfrm>
        <a:prstGeom prst="rect">
          <a:avLst/>
        </a:prstGeom>
      </xdr:spPr>
    </xdr:pic>
    <xdr:clientData/>
  </xdr:twoCellAnchor>
  <xdr:twoCellAnchor editAs="oneCell">
    <xdr:from>
      <xdr:col>6</xdr:col>
      <xdr:colOff>3253350</xdr:colOff>
      <xdr:row>0</xdr:row>
      <xdr:rowOff>60463</xdr:rowOff>
    </xdr:from>
    <xdr:to>
      <xdr:col>6</xdr:col>
      <xdr:colOff>4211384</xdr:colOff>
      <xdr:row>0</xdr:row>
      <xdr:rowOff>432514</xdr:rowOff>
    </xdr:to>
    <xdr:pic>
      <xdr:nvPicPr>
        <xdr:cNvPr id="26" name="Immagine 25">
          <a:hlinkClick xmlns:r="http://schemas.openxmlformats.org/officeDocument/2006/relationships" r:id="rId6"/>
          <a:extLst>
            <a:ext uri="{FF2B5EF4-FFF2-40B4-BE49-F238E27FC236}">
              <a16:creationId xmlns:a16="http://schemas.microsoft.com/office/drawing/2014/main" id="{A51DB19C-FC03-4150-A915-3B0F63323C6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7358625" y="60463"/>
          <a:ext cx="958034" cy="372051"/>
        </a:xfrm>
        <a:prstGeom prst="rect">
          <a:avLst/>
        </a:prstGeom>
      </xdr:spPr>
    </xdr:pic>
    <xdr:clientData/>
  </xdr:twoCellAnchor>
  <xdr:twoCellAnchor editAs="oneCell">
    <xdr:from>
      <xdr:col>6</xdr:col>
      <xdr:colOff>2343636</xdr:colOff>
      <xdr:row>0</xdr:row>
      <xdr:rowOff>60462</xdr:rowOff>
    </xdr:from>
    <xdr:to>
      <xdr:col>6</xdr:col>
      <xdr:colOff>3298241</xdr:colOff>
      <xdr:row>0</xdr:row>
      <xdr:rowOff>432513</xdr:rowOff>
    </xdr:to>
    <xdr:pic>
      <xdr:nvPicPr>
        <xdr:cNvPr id="27" name="Immagine 26">
          <a:hlinkClick xmlns:r="http://schemas.openxmlformats.org/officeDocument/2006/relationships" r:id="rId8"/>
          <a:extLst>
            <a:ext uri="{FF2B5EF4-FFF2-40B4-BE49-F238E27FC236}">
              <a16:creationId xmlns:a16="http://schemas.microsoft.com/office/drawing/2014/main" id="{1522941C-9537-4BB6-B090-67A3D79C54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48911" y="60462"/>
          <a:ext cx="954605" cy="372051"/>
        </a:xfrm>
        <a:prstGeom prst="rect">
          <a:avLst/>
        </a:prstGeom>
      </xdr:spPr>
    </xdr:pic>
    <xdr:clientData/>
  </xdr:twoCellAnchor>
  <xdr:twoCellAnchor editAs="oneCell">
    <xdr:from>
      <xdr:col>6</xdr:col>
      <xdr:colOff>1423548</xdr:colOff>
      <xdr:row>0</xdr:row>
      <xdr:rowOff>60463</xdr:rowOff>
    </xdr:from>
    <xdr:to>
      <xdr:col>6</xdr:col>
      <xdr:colOff>2386726</xdr:colOff>
      <xdr:row>0</xdr:row>
      <xdr:rowOff>432515</xdr:rowOff>
    </xdr:to>
    <xdr:pic>
      <xdr:nvPicPr>
        <xdr:cNvPr id="28" name="Immagine 27">
          <a:hlinkClick xmlns:r="http://schemas.openxmlformats.org/officeDocument/2006/relationships" r:id="rId10"/>
          <a:extLst>
            <a:ext uri="{FF2B5EF4-FFF2-40B4-BE49-F238E27FC236}">
              <a16:creationId xmlns:a16="http://schemas.microsoft.com/office/drawing/2014/main" id="{8108488C-2DDF-43D9-8B33-CB1525EF65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28823" y="60463"/>
          <a:ext cx="963178" cy="372052"/>
        </a:xfrm>
        <a:prstGeom prst="rect">
          <a:avLst/>
        </a:prstGeom>
      </xdr:spPr>
    </xdr:pic>
    <xdr:clientData/>
  </xdr:twoCellAnchor>
  <xdr:twoCellAnchor editAs="oneCell">
    <xdr:from>
      <xdr:col>3</xdr:col>
      <xdr:colOff>47778</xdr:colOff>
      <xdr:row>0</xdr:row>
      <xdr:rowOff>60463</xdr:rowOff>
    </xdr:from>
    <xdr:to>
      <xdr:col>4</xdr:col>
      <xdr:colOff>297535</xdr:colOff>
      <xdr:row>0</xdr:row>
      <xdr:rowOff>432515</xdr:rowOff>
    </xdr:to>
    <xdr:pic>
      <xdr:nvPicPr>
        <xdr:cNvPr id="29" name="Immagine 28">
          <a:hlinkClick xmlns:r="http://schemas.openxmlformats.org/officeDocument/2006/relationships" r:id="rId12"/>
          <a:extLst>
            <a:ext uri="{FF2B5EF4-FFF2-40B4-BE49-F238E27FC236}">
              <a16:creationId xmlns:a16="http://schemas.microsoft.com/office/drawing/2014/main" id="{1BA456C0-1DA3-41A9-B96D-EB57BD6FD6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76578" y="60463"/>
          <a:ext cx="954607" cy="372052"/>
        </a:xfrm>
        <a:prstGeom prst="rect">
          <a:avLst/>
        </a:prstGeom>
      </xdr:spPr>
    </xdr:pic>
    <xdr:clientData/>
  </xdr:twoCellAnchor>
  <xdr:twoCellAnchor editAs="oneCell">
    <xdr:from>
      <xdr:col>5</xdr:col>
      <xdr:colOff>207121</xdr:colOff>
      <xdr:row>0</xdr:row>
      <xdr:rowOff>60463</xdr:rowOff>
    </xdr:from>
    <xdr:to>
      <xdr:col>6</xdr:col>
      <xdr:colOff>551970</xdr:colOff>
      <xdr:row>0</xdr:row>
      <xdr:rowOff>432515</xdr:rowOff>
    </xdr:to>
    <xdr:pic>
      <xdr:nvPicPr>
        <xdr:cNvPr id="30" name="Immagine 29">
          <a:hlinkClick xmlns:r="http://schemas.openxmlformats.org/officeDocument/2006/relationships" r:id="rId14"/>
          <a:extLst>
            <a:ext uri="{FF2B5EF4-FFF2-40B4-BE49-F238E27FC236}">
              <a16:creationId xmlns:a16="http://schemas.microsoft.com/office/drawing/2014/main" id="{D3B1019E-08F1-4A00-9958-6FFA8017C22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702796" y="60463"/>
          <a:ext cx="954449" cy="372052"/>
        </a:xfrm>
        <a:prstGeom prst="rect">
          <a:avLst/>
        </a:prstGeom>
      </xdr:spPr>
    </xdr:pic>
    <xdr:clientData/>
  </xdr:twoCellAnchor>
  <xdr:twoCellAnchor editAs="oneCell">
    <xdr:from>
      <xdr:col>6</xdr:col>
      <xdr:colOff>4167213</xdr:colOff>
      <xdr:row>0</xdr:row>
      <xdr:rowOff>60463</xdr:rowOff>
    </xdr:from>
    <xdr:to>
      <xdr:col>6</xdr:col>
      <xdr:colOff>5125247</xdr:colOff>
      <xdr:row>0</xdr:row>
      <xdr:rowOff>432515</xdr:rowOff>
    </xdr:to>
    <xdr:pic>
      <xdr:nvPicPr>
        <xdr:cNvPr id="31" name="Immagine 30">
          <a:hlinkClick xmlns:r="http://schemas.openxmlformats.org/officeDocument/2006/relationships" r:id="rId16"/>
          <a:extLst>
            <a:ext uri="{FF2B5EF4-FFF2-40B4-BE49-F238E27FC236}">
              <a16:creationId xmlns:a16="http://schemas.microsoft.com/office/drawing/2014/main" id="{0A0D9978-3C10-40BE-A4A1-CC61AB0C717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272488" y="60463"/>
          <a:ext cx="958034" cy="372052"/>
        </a:xfrm>
        <a:prstGeom prst="rect">
          <a:avLst/>
        </a:prstGeom>
      </xdr:spPr>
    </xdr:pic>
    <xdr:clientData/>
  </xdr:twoCellAnchor>
  <xdr:twoCellAnchor editAs="oneCell">
    <xdr:from>
      <xdr:col>6</xdr:col>
      <xdr:colOff>6908425</xdr:colOff>
      <xdr:row>0</xdr:row>
      <xdr:rowOff>60462</xdr:rowOff>
    </xdr:from>
    <xdr:to>
      <xdr:col>6</xdr:col>
      <xdr:colOff>7863030</xdr:colOff>
      <xdr:row>0</xdr:row>
      <xdr:rowOff>432513</xdr:rowOff>
    </xdr:to>
    <xdr:pic>
      <xdr:nvPicPr>
        <xdr:cNvPr id="32" name="Immagine 31">
          <a:hlinkClick xmlns:r="http://schemas.openxmlformats.org/officeDocument/2006/relationships" r:id="rId18"/>
          <a:extLst>
            <a:ext uri="{FF2B5EF4-FFF2-40B4-BE49-F238E27FC236}">
              <a16:creationId xmlns:a16="http://schemas.microsoft.com/office/drawing/2014/main" id="{8482B58B-406E-4CF3-8DC3-5509B13D014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013700" y="60462"/>
          <a:ext cx="954605" cy="372051"/>
        </a:xfrm>
        <a:prstGeom prst="rect">
          <a:avLst/>
        </a:prstGeom>
      </xdr:spPr>
    </xdr:pic>
    <xdr:clientData/>
  </xdr:twoCellAnchor>
  <xdr:twoCellAnchor editAs="oneCell">
    <xdr:from>
      <xdr:col>0</xdr:col>
      <xdr:colOff>57150</xdr:colOff>
      <xdr:row>0</xdr:row>
      <xdr:rowOff>61129</xdr:rowOff>
    </xdr:from>
    <xdr:to>
      <xdr:col>1</xdr:col>
      <xdr:colOff>402157</xdr:colOff>
      <xdr:row>0</xdr:row>
      <xdr:rowOff>431849</xdr:rowOff>
    </xdr:to>
    <xdr:pic>
      <xdr:nvPicPr>
        <xdr:cNvPr id="33" name="Immagine 32">
          <a:hlinkClick xmlns:r="http://schemas.openxmlformats.org/officeDocument/2006/relationships" r:id="rId20"/>
          <a:extLst>
            <a:ext uri="{FF2B5EF4-FFF2-40B4-BE49-F238E27FC236}">
              <a16:creationId xmlns:a16="http://schemas.microsoft.com/office/drawing/2014/main" id="{D95437C8-51D4-4F11-8FA6-4118EEBEFEA6}"/>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57150" y="61129"/>
          <a:ext cx="954607" cy="370720"/>
        </a:xfrm>
        <a:prstGeom prst="rect">
          <a:avLst/>
        </a:prstGeom>
      </xdr:spPr>
    </xdr:pic>
    <xdr:clientData/>
  </xdr:twoCellAnchor>
  <xdr:twoCellAnchor editAs="oneCell">
    <xdr:from>
      <xdr:col>1</xdr:col>
      <xdr:colOff>357265</xdr:colOff>
      <xdr:row>0</xdr:row>
      <xdr:rowOff>60462</xdr:rowOff>
    </xdr:from>
    <xdr:to>
      <xdr:col>3</xdr:col>
      <xdr:colOff>92670</xdr:colOff>
      <xdr:row>0</xdr:row>
      <xdr:rowOff>432513</xdr:rowOff>
    </xdr:to>
    <xdr:pic>
      <xdr:nvPicPr>
        <xdr:cNvPr id="34" name="Immagine 33">
          <a:hlinkClick xmlns:r="http://schemas.openxmlformats.org/officeDocument/2006/relationships" r:id="rId22"/>
          <a:extLst>
            <a:ext uri="{FF2B5EF4-FFF2-40B4-BE49-F238E27FC236}">
              <a16:creationId xmlns:a16="http://schemas.microsoft.com/office/drawing/2014/main" id="{19F2B662-FC39-4F7D-B4B3-7E8EB1F8DFD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66865" y="60462"/>
          <a:ext cx="954605" cy="372051"/>
        </a:xfrm>
        <a:prstGeom prst="rect">
          <a:avLst/>
        </a:prstGeom>
      </xdr:spPr>
    </xdr:pic>
    <xdr:clientData/>
  </xdr:twoCellAnchor>
  <xdr:twoCellAnchor editAs="oneCell">
    <xdr:from>
      <xdr:col>4</xdr:col>
      <xdr:colOff>252643</xdr:colOff>
      <xdr:row>0</xdr:row>
      <xdr:rowOff>60462</xdr:rowOff>
    </xdr:from>
    <xdr:to>
      <xdr:col>5</xdr:col>
      <xdr:colOff>250833</xdr:colOff>
      <xdr:row>0</xdr:row>
      <xdr:rowOff>432513</xdr:rowOff>
    </xdr:to>
    <xdr:pic>
      <xdr:nvPicPr>
        <xdr:cNvPr id="35" name="Immagine 34">
          <a:hlinkClick xmlns:r="http://schemas.openxmlformats.org/officeDocument/2006/relationships" r:id="rId24"/>
          <a:extLst>
            <a:ext uri="{FF2B5EF4-FFF2-40B4-BE49-F238E27FC236}">
              <a16:creationId xmlns:a16="http://schemas.microsoft.com/office/drawing/2014/main" id="{6120EB22-A380-4C3B-BC1F-5C578EF23E2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786293" y="60462"/>
          <a:ext cx="960215" cy="372051"/>
        </a:xfrm>
        <a:prstGeom prst="rect">
          <a:avLst/>
        </a:prstGeom>
      </xdr:spPr>
    </xdr:pic>
    <xdr:clientData/>
  </xdr:twoCellAnchor>
  <xdr:twoCellAnchor editAs="oneCell">
    <xdr:from>
      <xdr:col>6</xdr:col>
      <xdr:colOff>7818138</xdr:colOff>
      <xdr:row>0</xdr:row>
      <xdr:rowOff>60463</xdr:rowOff>
    </xdr:from>
    <xdr:to>
      <xdr:col>6</xdr:col>
      <xdr:colOff>8775238</xdr:colOff>
      <xdr:row>0</xdr:row>
      <xdr:rowOff>432515</xdr:rowOff>
    </xdr:to>
    <xdr:pic>
      <xdr:nvPicPr>
        <xdr:cNvPr id="36" name="Immagine 35">
          <a:hlinkClick xmlns:r="http://schemas.openxmlformats.org/officeDocument/2006/relationships" r:id="rId26"/>
          <a:extLst>
            <a:ext uri="{FF2B5EF4-FFF2-40B4-BE49-F238E27FC236}">
              <a16:creationId xmlns:a16="http://schemas.microsoft.com/office/drawing/2014/main" id="{EAC2782B-CAC0-4292-9D2D-DE772D1E748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923413" y="60463"/>
          <a:ext cx="957100" cy="372052"/>
        </a:xfrm>
        <a:prstGeom prst="rect">
          <a:avLst/>
        </a:prstGeom>
      </xdr:spPr>
    </xdr:pic>
    <xdr:clientData/>
  </xdr:twoCellAnchor>
  <xdr:twoCellAnchor editAs="oneCell">
    <xdr:from>
      <xdr:col>6</xdr:col>
      <xdr:colOff>507045</xdr:colOff>
      <xdr:row>0</xdr:row>
      <xdr:rowOff>60462</xdr:rowOff>
    </xdr:from>
    <xdr:to>
      <xdr:col>6</xdr:col>
      <xdr:colOff>1467260</xdr:colOff>
      <xdr:row>0</xdr:row>
      <xdr:rowOff>432513</xdr:rowOff>
    </xdr:to>
    <xdr:pic>
      <xdr:nvPicPr>
        <xdr:cNvPr id="37" name="Immagine 36">
          <a:hlinkClick xmlns:r="http://schemas.openxmlformats.org/officeDocument/2006/relationships" r:id="rId28"/>
          <a:extLst>
            <a:ext uri="{FF2B5EF4-FFF2-40B4-BE49-F238E27FC236}">
              <a16:creationId xmlns:a16="http://schemas.microsoft.com/office/drawing/2014/main" id="{86830E52-469E-4F15-A1DE-318A23955C4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612320" y="60462"/>
          <a:ext cx="960215" cy="372051"/>
        </a:xfrm>
        <a:prstGeom prst="rect">
          <a:avLst/>
        </a:prstGeom>
      </xdr:spPr>
    </xdr:pic>
    <xdr:clientData/>
  </xdr:twoCellAnchor>
  <xdr:twoCellAnchor editAs="oneCell">
    <xdr:from>
      <xdr:col>6</xdr:col>
      <xdr:colOff>5081075</xdr:colOff>
      <xdr:row>0</xdr:row>
      <xdr:rowOff>60463</xdr:rowOff>
    </xdr:from>
    <xdr:to>
      <xdr:col>6</xdr:col>
      <xdr:colOff>6042226</xdr:colOff>
      <xdr:row>0</xdr:row>
      <xdr:rowOff>432515</xdr:rowOff>
    </xdr:to>
    <xdr:pic>
      <xdr:nvPicPr>
        <xdr:cNvPr id="38" name="Immagine 37">
          <a:hlinkClick xmlns:r="http://schemas.openxmlformats.org/officeDocument/2006/relationships" r:id="rId30"/>
          <a:extLst>
            <a:ext uri="{FF2B5EF4-FFF2-40B4-BE49-F238E27FC236}">
              <a16:creationId xmlns:a16="http://schemas.microsoft.com/office/drawing/2014/main" id="{36B36DB2-83EF-4458-AD35-958009B86458}"/>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186350" y="60463"/>
          <a:ext cx="961151" cy="372052"/>
        </a:xfrm>
        <a:prstGeom prst="rect">
          <a:avLst/>
        </a:prstGeom>
      </xdr:spPr>
    </xdr:pic>
    <xdr:clientData/>
  </xdr:twoCellAnchor>
  <xdr:twoCellAnchor editAs="oneCell">
    <xdr:from>
      <xdr:col>11</xdr:col>
      <xdr:colOff>4575</xdr:colOff>
      <xdr:row>0</xdr:row>
      <xdr:rowOff>60463</xdr:rowOff>
    </xdr:from>
    <xdr:to>
      <xdr:col>12</xdr:col>
      <xdr:colOff>346153</xdr:colOff>
      <xdr:row>0</xdr:row>
      <xdr:rowOff>432515</xdr:rowOff>
    </xdr:to>
    <xdr:pic>
      <xdr:nvPicPr>
        <xdr:cNvPr id="39" name="Immagine 38">
          <a:hlinkClick xmlns:r="http://schemas.openxmlformats.org/officeDocument/2006/relationships" r:id="rId32"/>
          <a:extLst>
            <a:ext uri="{FF2B5EF4-FFF2-40B4-BE49-F238E27FC236}">
              <a16:creationId xmlns:a16="http://schemas.microsoft.com/office/drawing/2014/main" id="{3080C8D3-DCD2-4996-B64A-47BB85E435BD}"/>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5568425" y="60463"/>
          <a:ext cx="951178" cy="372052"/>
        </a:xfrm>
        <a:prstGeom prst="rect">
          <a:avLst/>
        </a:prstGeom>
      </xdr:spPr>
    </xdr:pic>
    <xdr:clientData/>
  </xdr:twoCellAnchor>
  <xdr:twoCellAnchor editAs="oneCell">
    <xdr:from>
      <xdr:col>9</xdr:col>
      <xdr:colOff>314066</xdr:colOff>
      <xdr:row>0</xdr:row>
      <xdr:rowOff>60462</xdr:rowOff>
    </xdr:from>
    <xdr:to>
      <xdr:col>11</xdr:col>
      <xdr:colOff>47625</xdr:colOff>
      <xdr:row>0</xdr:row>
      <xdr:rowOff>432513</xdr:rowOff>
    </xdr:to>
    <xdr:pic>
      <xdr:nvPicPr>
        <xdr:cNvPr id="40" name="Immagine 39">
          <a:hlinkClick xmlns:r="http://schemas.openxmlformats.org/officeDocument/2006/relationships" r:id="rId34"/>
          <a:extLst>
            <a:ext uri="{FF2B5EF4-FFF2-40B4-BE49-F238E27FC236}">
              <a16:creationId xmlns:a16="http://schemas.microsoft.com/office/drawing/2014/main" id="{68BF3739-231B-4CC7-94EC-BB7E6CD0660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4658716" y="60462"/>
          <a:ext cx="952759" cy="372051"/>
        </a:xfrm>
        <a:prstGeom prst="rect">
          <a:avLst/>
        </a:prstGeom>
      </xdr:spPr>
    </xdr:pic>
    <xdr:clientData/>
  </xdr:twoCellAnchor>
  <xdr:twoCellAnchor editAs="oneCell">
    <xdr:from>
      <xdr:col>6</xdr:col>
      <xdr:colOff>5998710</xdr:colOff>
      <xdr:row>0</xdr:row>
      <xdr:rowOff>60463</xdr:rowOff>
    </xdr:from>
    <xdr:to>
      <xdr:col>6</xdr:col>
      <xdr:colOff>6953317</xdr:colOff>
      <xdr:row>0</xdr:row>
      <xdr:rowOff>432515</xdr:rowOff>
    </xdr:to>
    <xdr:pic>
      <xdr:nvPicPr>
        <xdr:cNvPr id="41" name="Immagine 40">
          <a:hlinkClick xmlns:r="http://schemas.openxmlformats.org/officeDocument/2006/relationships" r:id="rId36"/>
          <a:extLst>
            <a:ext uri="{FF2B5EF4-FFF2-40B4-BE49-F238E27FC236}">
              <a16:creationId xmlns:a16="http://schemas.microsoft.com/office/drawing/2014/main" id="{6CAE097E-871D-4D79-B8D9-00FEBADC376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103985" y="60463"/>
          <a:ext cx="954607" cy="372052"/>
        </a:xfrm>
        <a:prstGeom prst="rect">
          <a:avLst/>
        </a:prstGeom>
      </xdr:spPr>
    </xdr:pic>
    <xdr:clientData/>
  </xdr:twoCellAnchor>
  <xdr:twoCellAnchor editAs="oneCell">
    <xdr:from>
      <xdr:col>6</xdr:col>
      <xdr:colOff>8730871</xdr:colOff>
      <xdr:row>0</xdr:row>
      <xdr:rowOff>60367</xdr:rowOff>
    </xdr:from>
    <xdr:to>
      <xdr:col>8</xdr:col>
      <xdr:colOff>55166</xdr:colOff>
      <xdr:row>0</xdr:row>
      <xdr:rowOff>432210</xdr:rowOff>
    </xdr:to>
    <xdr:pic>
      <xdr:nvPicPr>
        <xdr:cNvPr id="42" name="Immagine 41">
          <a:hlinkClick xmlns:r="http://schemas.openxmlformats.org/officeDocument/2006/relationships" r:id="rId38"/>
          <a:extLst>
            <a:ext uri="{FF2B5EF4-FFF2-40B4-BE49-F238E27FC236}">
              <a16:creationId xmlns:a16="http://schemas.microsoft.com/office/drawing/2014/main" id="{9B525A62-1FF6-4026-82D0-1915C98EF02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2836146" y="60367"/>
          <a:ext cx="954070" cy="371843"/>
        </a:xfrm>
        <a:prstGeom prst="rect">
          <a:avLst/>
        </a:prstGeom>
      </xdr:spPr>
    </xdr:pic>
    <xdr:clientData/>
  </xdr:twoCellAnchor>
  <xdr:twoCellAnchor editAs="oneCell">
    <xdr:from>
      <xdr:col>8</xdr:col>
      <xdr:colOff>10160</xdr:colOff>
      <xdr:row>0</xdr:row>
      <xdr:rowOff>57150</xdr:rowOff>
    </xdr:from>
    <xdr:to>
      <xdr:col>9</xdr:col>
      <xdr:colOff>358299</xdr:colOff>
      <xdr:row>0</xdr:row>
      <xdr:rowOff>429087</xdr:rowOff>
    </xdr:to>
    <xdr:pic>
      <xdr:nvPicPr>
        <xdr:cNvPr id="43" name="Immagine 42">
          <a:hlinkClick xmlns:r="http://schemas.openxmlformats.org/officeDocument/2006/relationships" r:id="rId40"/>
          <a:extLst>
            <a:ext uri="{FF2B5EF4-FFF2-40B4-BE49-F238E27FC236}">
              <a16:creationId xmlns:a16="http://schemas.microsoft.com/office/drawing/2014/main" id="{257C0423-FF98-45A3-A0E0-C9CC9F9E472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3745210" y="57150"/>
          <a:ext cx="957739" cy="371937"/>
        </a:xfrm>
        <a:prstGeom prst="rect">
          <a:avLst/>
        </a:prstGeom>
      </xdr:spPr>
    </xdr:pic>
    <xdr:clientData/>
  </xdr:twoCellAnchor>
  <xdr:twoCellAnchor editAs="oneCell">
    <xdr:from>
      <xdr:col>6</xdr:col>
      <xdr:colOff>216676</xdr:colOff>
      <xdr:row>2</xdr:row>
      <xdr:rowOff>57150</xdr:rowOff>
    </xdr:from>
    <xdr:to>
      <xdr:col>6</xdr:col>
      <xdr:colOff>776250</xdr:colOff>
      <xdr:row>4</xdr:row>
      <xdr:rowOff>92849</xdr:rowOff>
    </xdr:to>
    <xdr:pic>
      <xdr:nvPicPr>
        <xdr:cNvPr id="10" name="Elemento grafico 9" descr="Pezzi del puzzle">
          <a:extLst>
            <a:ext uri="{FF2B5EF4-FFF2-40B4-BE49-F238E27FC236}">
              <a16:creationId xmlns:a16="http://schemas.microsoft.com/office/drawing/2014/main" id="{AA997D07-D758-43D8-8CBD-7FFB8FB412D5}"/>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 uri="{96DAC541-7B7A-43D3-8B79-37D633B846F1}">
              <asvg:svgBlip xmlns:asvg="http://schemas.microsoft.com/office/drawing/2016/SVG/main" r:embed="rId43"/>
            </a:ext>
          </a:extLst>
        </a:blip>
        <a:stretch>
          <a:fillRect/>
        </a:stretch>
      </xdr:blipFill>
      <xdr:spPr>
        <a:xfrm>
          <a:off x="4321951" y="1447800"/>
          <a:ext cx="559574" cy="559574"/>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pageSetUpPr fitToPage="1"/>
  </sheetPr>
  <dimension ref="A1:AF67"/>
  <sheetViews>
    <sheetView tabSelected="1" zoomScale="80" zoomScaleNormal="80" workbookViewId="0">
      <pane ySplit="1" topLeftCell="A2" activePane="bottomLeft" state="frozen"/>
      <selection pane="bottomLeft" sqref="A1:AF1"/>
    </sheetView>
  </sheetViews>
  <sheetFormatPr defaultColWidth="8.85546875" defaultRowHeight="15" x14ac:dyDescent="0.25"/>
  <cols>
    <col min="1" max="1" width="9.140625" customWidth="1"/>
    <col min="4" max="4" width="11.7109375" customWidth="1"/>
    <col min="5" max="5" width="14.42578125" customWidth="1"/>
    <col min="6" max="6" width="11.7109375" customWidth="1"/>
    <col min="7" max="7" width="6.7109375" customWidth="1"/>
    <col min="9" max="9" width="37.140625" customWidth="1"/>
    <col min="12" max="12" width="10.28515625" customWidth="1"/>
  </cols>
  <sheetData>
    <row r="1" spans="1:32" ht="38.25" customHeight="1" x14ac:dyDescent="0.25">
      <c r="A1" s="381"/>
      <c r="B1" s="381"/>
      <c r="C1" s="381"/>
      <c r="D1" s="381"/>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row>
    <row r="2" spans="1:32" ht="69"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row>
    <row r="3" spans="1:32" ht="10.5" customHeight="1" x14ac:dyDescent="0.25"/>
    <row r="4" spans="1:32" ht="26.25" x14ac:dyDescent="0.4">
      <c r="A4" s="379" t="s">
        <v>1</v>
      </c>
      <c r="B4" s="379"/>
      <c r="C4" s="379"/>
      <c r="D4" s="379"/>
      <c r="E4" s="379"/>
      <c r="F4" s="379"/>
      <c r="G4" s="379"/>
      <c r="H4" s="379"/>
      <c r="I4" s="379"/>
      <c r="J4" s="379"/>
      <c r="K4" s="379"/>
      <c r="L4" s="379"/>
    </row>
    <row r="5" spans="1:32" ht="9.75" customHeight="1" x14ac:dyDescent="0.4">
      <c r="A5" s="3"/>
    </row>
    <row r="6" spans="1:32" ht="28.5" x14ac:dyDescent="0.25">
      <c r="A6" s="208" t="s">
        <v>2</v>
      </c>
      <c r="F6" s="24"/>
    </row>
    <row r="8" spans="1:32" ht="141.75" customHeight="1" x14ac:dyDescent="0.25">
      <c r="A8" s="380" t="s">
        <v>3</v>
      </c>
      <c r="B8" s="380"/>
      <c r="C8" s="380"/>
      <c r="D8" s="380"/>
      <c r="E8" s="380"/>
      <c r="F8" s="380"/>
      <c r="G8" s="380"/>
      <c r="H8" s="380"/>
      <c r="I8" s="380"/>
      <c r="J8" s="380"/>
      <c r="K8" s="380"/>
      <c r="L8" s="380"/>
      <c r="M8" s="205"/>
      <c r="N8" s="205"/>
      <c r="O8" s="205"/>
      <c r="P8" s="205"/>
      <c r="Q8" s="205"/>
      <c r="R8" s="205"/>
      <c r="S8" s="205"/>
      <c r="T8" s="205"/>
      <c r="U8" s="205"/>
      <c r="V8" s="205"/>
      <c r="W8" s="205"/>
      <c r="X8" s="205"/>
      <c r="Y8" s="205"/>
      <c r="Z8" s="205"/>
      <c r="AA8" s="205"/>
      <c r="AB8" s="205"/>
      <c r="AC8" s="205"/>
      <c r="AD8" s="205"/>
      <c r="AE8" s="205"/>
    </row>
    <row r="10" spans="1:32" ht="26.25" x14ac:dyDescent="0.25">
      <c r="A10" s="30" t="s">
        <v>4</v>
      </c>
    </row>
    <row r="11" spans="1:32" ht="3" customHeight="1" x14ac:dyDescent="0.25"/>
    <row r="12" spans="1:32" ht="24.75" customHeight="1" x14ac:dyDescent="0.25">
      <c r="A12" s="206"/>
      <c r="B12" s="206"/>
      <c r="C12" s="206"/>
    </row>
    <row r="15" spans="1:32" ht="258" customHeight="1" x14ac:dyDescent="0.25">
      <c r="A15" s="382" t="s">
        <v>5</v>
      </c>
      <c r="B15" s="382"/>
      <c r="C15" s="382"/>
      <c r="D15" s="382"/>
      <c r="E15" s="382"/>
      <c r="F15" s="382"/>
      <c r="G15" s="382"/>
      <c r="H15" s="382"/>
      <c r="I15" s="382"/>
      <c r="J15" s="382"/>
      <c r="K15" s="382"/>
      <c r="L15" s="382"/>
      <c r="M15" s="207"/>
      <c r="N15" s="207"/>
      <c r="O15" s="207"/>
      <c r="P15" s="207"/>
      <c r="Q15" s="207"/>
      <c r="R15" s="207"/>
      <c r="S15" s="207"/>
      <c r="T15" s="207"/>
      <c r="U15" s="207"/>
      <c r="V15" s="207"/>
      <c r="W15" s="207"/>
      <c r="X15" s="207"/>
      <c r="Y15" s="207"/>
      <c r="Z15" s="207"/>
      <c r="AA15" s="207"/>
      <c r="AB15" s="207"/>
      <c r="AC15" s="207"/>
      <c r="AD15" s="207"/>
      <c r="AE15" s="207"/>
    </row>
    <row r="18" spans="1:19" ht="26.25" x14ac:dyDescent="0.25">
      <c r="A18" s="30" t="s">
        <v>6</v>
      </c>
    </row>
    <row r="19" spans="1:19" ht="409.5" customHeight="1" x14ac:dyDescent="0.25">
      <c r="A19" s="377" t="s">
        <v>7</v>
      </c>
      <c r="B19" s="377"/>
      <c r="C19" s="377"/>
      <c r="D19" s="377"/>
      <c r="E19" s="377"/>
      <c r="F19" s="377"/>
      <c r="G19" s="377"/>
      <c r="H19" s="377"/>
      <c r="I19" s="377"/>
      <c r="J19" s="377"/>
      <c r="K19" s="377"/>
      <c r="L19" s="377"/>
      <c r="M19" s="377"/>
      <c r="N19" s="377"/>
      <c r="O19" s="377"/>
      <c r="P19" s="377"/>
      <c r="Q19" s="377"/>
      <c r="R19" s="377"/>
      <c r="S19" s="377"/>
    </row>
    <row r="67" spans="1:1" x14ac:dyDescent="0.25">
      <c r="A67" s="336">
        <v>2021</v>
      </c>
    </row>
  </sheetData>
  <sheetProtection algorithmName="SHA-512" hashValue="+D0vz+VocIFfcVwv/6u5Uv643lCgeQGcdDkUM4d6MOa3BhRF5rso3UVtb1zE2xS4PzGztD/RskdGTCyvWX3bZQ==" saltValue="d0Z+AjtJPYhFixhszJD8Bg==" spinCount="100000" sheet="1" objects="1" scenarios="1" selectLockedCells="1"/>
  <mergeCells count="6">
    <mergeCell ref="A19:S19"/>
    <mergeCell ref="A2:Y2"/>
    <mergeCell ref="A4:L4"/>
    <mergeCell ref="A8:L8"/>
    <mergeCell ref="A1:AF1"/>
    <mergeCell ref="A15:L15"/>
  </mergeCells>
  <pageMargins left="0.70866141732283472" right="0.70866141732283472" top="0.74803149606299213" bottom="0.74803149606299213" header="0.31496062992125984" footer="0.31496062992125984"/>
  <pageSetup paperSize="8" scale="40" orientation="landscape" r:id="rId1"/>
  <headerFooter>
    <oddFooter>&amp;RPagina &amp;P di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T16"/>
  <sheetViews>
    <sheetView workbookViewId="0">
      <pane ySplit="6" topLeftCell="A7" activePane="bottomLeft" state="frozen"/>
      <selection pane="bottomLeft" activeCell="D16" sqref="D16"/>
    </sheetView>
  </sheetViews>
  <sheetFormatPr defaultColWidth="9.140625" defaultRowHeight="12.75" x14ac:dyDescent="0.2"/>
  <cols>
    <col min="1" max="1" width="4.7109375" style="99" customWidth="1"/>
    <col min="2" max="2" width="31.28515625" style="99" customWidth="1"/>
    <col min="3" max="3" width="18.28515625" style="99" customWidth="1"/>
    <col min="4" max="4" width="18.28515625" style="109" customWidth="1"/>
    <col min="5" max="5" width="31.7109375" style="99" customWidth="1"/>
    <col min="6" max="6" width="36.140625" style="99" customWidth="1"/>
    <col min="7" max="7" width="47" style="99" customWidth="1"/>
    <col min="8" max="8" width="82.42578125" style="99" customWidth="1"/>
    <col min="9" max="9" width="50.42578125" style="99" customWidth="1"/>
    <col min="10" max="10" width="8.28515625" style="99" customWidth="1"/>
    <col min="11" max="19" width="9.140625" style="99" hidden="1" customWidth="1"/>
    <col min="20" max="20" width="4.42578125" style="99" hidden="1" customWidth="1"/>
    <col min="21" max="16384" width="9.140625" style="99"/>
  </cols>
  <sheetData>
    <row r="1" spans="1:20"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20" s="140" customFormat="1" ht="69" customHeight="1" x14ac:dyDescent="0.25">
      <c r="A2" s="378" t="s">
        <v>0</v>
      </c>
      <c r="B2" s="378"/>
      <c r="C2" s="378"/>
      <c r="D2" s="378"/>
      <c r="E2" s="378"/>
      <c r="F2" s="378"/>
      <c r="G2" s="378"/>
      <c r="H2" s="378"/>
      <c r="I2" s="378"/>
      <c r="J2" s="378"/>
    </row>
    <row r="3" spans="1:20" ht="28.5" x14ac:dyDescent="0.45">
      <c r="A3" s="110" t="s">
        <v>426</v>
      </c>
    </row>
    <row r="4" spans="1:20" ht="24" customHeight="1" x14ac:dyDescent="0.35">
      <c r="B4" s="103" t="s">
        <v>427</v>
      </c>
      <c r="C4" s="106"/>
      <c r="D4" s="105"/>
    </row>
    <row r="5" spans="1:20" ht="11.25" customHeight="1" thickBot="1" x14ac:dyDescent="0.3">
      <c r="B5" s="106"/>
      <c r="C5" s="106"/>
      <c r="D5" s="105"/>
    </row>
    <row r="6" spans="1:20" ht="54.75" customHeight="1" x14ac:dyDescent="0.2">
      <c r="B6" s="274" t="s">
        <v>428</v>
      </c>
      <c r="C6" s="275" t="s">
        <v>429</v>
      </c>
      <c r="D6" s="276" t="s">
        <v>430</v>
      </c>
      <c r="E6" s="277" t="s">
        <v>306</v>
      </c>
      <c r="F6" s="278" t="s">
        <v>80</v>
      </c>
      <c r="G6" s="278" t="s">
        <v>81</v>
      </c>
      <c r="H6" s="278" t="s">
        <v>82</v>
      </c>
      <c r="I6" s="278" t="s">
        <v>83</v>
      </c>
      <c r="J6" s="279" t="s">
        <v>84</v>
      </c>
      <c r="L6" s="99" t="s">
        <v>431</v>
      </c>
      <c r="M6" s="99" t="s">
        <v>432</v>
      </c>
      <c r="N6" s="99" t="s">
        <v>433</v>
      </c>
      <c r="O6" s="99" t="s">
        <v>434</v>
      </c>
      <c r="P6" s="99" t="s">
        <v>435</v>
      </c>
      <c r="Q6" s="99" t="s">
        <v>436</v>
      </c>
      <c r="R6" s="99" t="s">
        <v>437</v>
      </c>
      <c r="S6" s="99" t="s">
        <v>438</v>
      </c>
      <c r="T6" s="99" t="s">
        <v>439</v>
      </c>
    </row>
    <row r="7" spans="1:20" ht="143.25" customHeight="1" x14ac:dyDescent="0.2">
      <c r="B7" s="280" t="s">
        <v>440</v>
      </c>
      <c r="C7" s="118" t="s">
        <v>441</v>
      </c>
      <c r="D7" s="63" t="s">
        <v>73</v>
      </c>
      <c r="E7" s="344" t="s">
        <v>442</v>
      </c>
      <c r="F7" s="119" t="str">
        <f t="shared" ref="F7:F16" si="0">IF($D7="","",VLOOKUP($D7,LIVELLI_IMPATTO,2,FALSE))</f>
        <v>Gli interessati possono incontrare disagi significativi, che riusciranno comunque a superare a dispetto di alcuni problemi</v>
      </c>
      <c r="G7" s="120" t="str">
        <f t="shared" ref="G7:G16" si="1">IF($D7="","",VLOOKUP($D7,LIVELLI_IMPATTO,3,FALSE))</f>
        <v>Stress o disturbo minore psicologico o fisico (es. malattia lieve a seguito del mancato rispetto di controindicazioni)</v>
      </c>
      <c r="H7" s="120" t="str">
        <f t="shared" ref="H7:H16" si="2">IF($D7="","",VLOOKUP($D7,LIVELLI_IMPATTO,4,FALSE))</f>
        <v>Eccessiva difficoltà di accesso, o mancato accesso, a servizi pubblici o commerciali (non vitali ma necessari); danno materiale non ingente derivante da un aspetto di vita privata che necessita riservatezza ; perdita di opportunità di comfort (es. cancellazioni di vacanze, cancellazione di account online, blocco account di servizi online, etc.); aumenti di costi o conseguenze economiche non previste (es. sanzioni, multe, interessi di mora, perdite di agevolazioni, etc.); Elaborazione di dati incorretti che provocano ad esempio malfunzionamenti negli account bancari o di servizi previdenziali; pubblicità mirata online su aspetti confidenziali che si vogliono tenere nascosti (es. gravidanza, trattamenti relativi a dipendenze, etc.); profilazione inaccurata o inappropriata</v>
      </c>
      <c r="I7" s="120" t="str">
        <f t="shared" ref="I7:I16" si="3">IF($D7="","",VLOOKUP($D7,LIVELLI_IMPATTO,5,FALSE))</f>
        <v>Diffamazione, discredito, danni reputazionali derivanti da comunicazioni mail indesiderate; intimidazione sui social network; senso di violazione della privacy senza danni irreparabili, mancanza di riconoscimenti, problemi di relazioni con gli altri, discriminazione sui social network, danno di immagine, etc.; discriminazione in ambienti professionali o scolastici, opportunità perse di avanzamento carriera</v>
      </c>
      <c r="J7" s="281">
        <f>IF(D7="",0,VLOOKUP('DETERMINAZ. LIVELLI DI IMPATTO'!D7,LIVELLI_IMPATTO,6,FALSE))</f>
        <v>2</v>
      </c>
      <c r="L7" s="121"/>
      <c r="M7" s="121" t="s">
        <v>364</v>
      </c>
      <c r="N7" s="121"/>
      <c r="O7" s="121" t="s">
        <v>364</v>
      </c>
      <c r="P7" s="121">
        <f>IF(L7="X",1,0)</f>
        <v>0</v>
      </c>
      <c r="Q7" s="121">
        <f t="shared" ref="Q7:Q16" si="4">IF(M7="X",1,0)</f>
        <v>1</v>
      </c>
      <c r="R7" s="121">
        <f t="shared" ref="R7:R16" si="5">IF(N7="X",1,0)</f>
        <v>0</v>
      </c>
      <c r="S7" s="121">
        <f t="shared" ref="S7:S16" si="6">IF(O7="X",1,0)</f>
        <v>1</v>
      </c>
      <c r="T7" s="121" t="s">
        <v>443</v>
      </c>
    </row>
    <row r="8" spans="1:20" ht="143.25" customHeight="1" x14ac:dyDescent="0.2">
      <c r="B8" s="280" t="s">
        <v>444</v>
      </c>
      <c r="C8" s="118" t="s">
        <v>445</v>
      </c>
      <c r="D8" s="63" t="s">
        <v>75</v>
      </c>
      <c r="E8" s="344" t="s">
        <v>446</v>
      </c>
      <c r="F8" s="119" t="str">
        <f t="shared" si="0"/>
        <v xml:space="preserve">Gli interessati possono incontrare conseguenze significative, che dovrebbero essere in grado di superare anche se con gravi difficoltà </v>
      </c>
      <c r="G8" s="120" t="str">
        <f t="shared" si="1"/>
        <v>Disturbi fisici che provocano danni a lungo termine (es. aggravamento dello stato di salute a seguito di mancato rispetto di controindicazioni, o cure non appropriate); alterazione dell'integrità fisica (es. incidenti o aggressioni); grave disturbo psicologico (depressione, fobie, fragilità dopo citazioni in giudizio, dopo estorsioni)</v>
      </c>
      <c r="H8" s="120" t="str">
        <f t="shared" si="2"/>
        <v>Perdite economiche rilevanti , divieto di tenuta o blocco di conti bancari, etc., difficoltà di accesso a servizi pubblici importanti,  perdite di opportunità / agevolazioni uniche e non ricorrenti (mutui immobiliari, studi, tirocini o occupazioni, interdizione da esami scolastici), appropriazioni indebite non compensate, difficoltà economiche non temporanee (es. necessità di prendere un prestito), divieto di spostamenti all’estero, perdita di Clienti, dell'abitazione o del posto di lavoro, esposizioni a ricatti, perdite monetarie a seguito di frodi o phishing, danni alle proprietà o perdite monetarie non indennizzate</v>
      </c>
      <c r="I8" s="120" t="str">
        <f t="shared" si="3"/>
        <v>Senso di violazione della privacy con danno irreparabile, Separazione o divorzio, Cyber-bullismo, discriminazione, molestie psicologiche o sessuali</v>
      </c>
      <c r="J8" s="281">
        <f>IF(D8="",0,VLOOKUP('DETERMINAZ. LIVELLI DI IMPATTO'!D8,LIVELLI_IMPATTO,6,FALSE))</f>
        <v>3</v>
      </c>
      <c r="L8" s="121"/>
      <c r="M8" s="121"/>
      <c r="N8" s="121" t="s">
        <v>364</v>
      </c>
      <c r="O8" s="121" t="s">
        <v>364</v>
      </c>
      <c r="P8" s="121">
        <f t="shared" ref="P8:P16" si="7">IF(L8="X",1,0)</f>
        <v>0</v>
      </c>
      <c r="Q8" s="121">
        <f t="shared" si="4"/>
        <v>0</v>
      </c>
      <c r="R8" s="121">
        <f t="shared" si="5"/>
        <v>1</v>
      </c>
      <c r="S8" s="121">
        <f t="shared" si="6"/>
        <v>1</v>
      </c>
      <c r="T8" s="121" t="s">
        <v>447</v>
      </c>
    </row>
    <row r="9" spans="1:20" ht="143.25" customHeight="1" x14ac:dyDescent="0.2">
      <c r="B9" s="280" t="s">
        <v>448</v>
      </c>
      <c r="C9" s="118" t="s">
        <v>449</v>
      </c>
      <c r="D9" s="63" t="s">
        <v>75</v>
      </c>
      <c r="E9" s="344" t="s">
        <v>446</v>
      </c>
      <c r="F9" s="119" t="str">
        <f t="shared" si="0"/>
        <v xml:space="preserve">Gli interessati possono incontrare conseguenze significative, che dovrebbero essere in grado di superare anche se con gravi difficoltà </v>
      </c>
      <c r="G9" s="120" t="str">
        <f t="shared" si="1"/>
        <v>Disturbi fisici che provocano danni a lungo termine (es. aggravamento dello stato di salute a seguito di mancato rispetto di controindicazioni, o cure non appropriate); alterazione dell'integrità fisica (es. incidenti o aggressioni); grave disturbo psicologico (depressione, fobie, fragilità dopo citazioni in giudizio, dopo estorsioni)</v>
      </c>
      <c r="H9" s="120" t="str">
        <f t="shared" si="2"/>
        <v>Perdite economiche rilevanti , divieto di tenuta o blocco di conti bancari, etc., difficoltà di accesso a servizi pubblici importanti,  perdite di opportunità / agevolazioni uniche e non ricorrenti (mutui immobiliari, studi, tirocini o occupazioni, interdizione da esami scolastici), appropriazioni indebite non compensate, difficoltà economiche non temporanee (es. necessità di prendere un prestito), divieto di spostamenti all’estero, perdita di Clienti, dell'abitazione o del posto di lavoro, esposizioni a ricatti, perdite monetarie a seguito di frodi o phishing, danni alle proprietà o perdite monetarie non indennizzate</v>
      </c>
      <c r="I9" s="120" t="str">
        <f t="shared" si="3"/>
        <v>Senso di violazione della privacy con danno irreparabile, Separazione o divorzio, Cyber-bullismo, discriminazione, molestie psicologiche o sessuali</v>
      </c>
      <c r="J9" s="281">
        <f>IF(D9="",0,VLOOKUP('DETERMINAZ. LIVELLI DI IMPATTO'!D9,LIVELLI_IMPATTO,6,FALSE))</f>
        <v>3</v>
      </c>
      <c r="L9" s="121"/>
      <c r="M9" s="121"/>
      <c r="N9" s="121" t="s">
        <v>364</v>
      </c>
      <c r="O9" s="121"/>
      <c r="P9" s="121">
        <f t="shared" si="7"/>
        <v>0</v>
      </c>
      <c r="Q9" s="121">
        <f t="shared" si="4"/>
        <v>0</v>
      </c>
      <c r="R9" s="121">
        <f t="shared" si="5"/>
        <v>1</v>
      </c>
      <c r="S9" s="121">
        <f t="shared" si="6"/>
        <v>0</v>
      </c>
      <c r="T9" s="121" t="s">
        <v>450</v>
      </c>
    </row>
    <row r="10" spans="1:20" ht="143.25" customHeight="1" x14ac:dyDescent="0.2">
      <c r="B10" s="280" t="s">
        <v>451</v>
      </c>
      <c r="C10" s="118" t="s">
        <v>452</v>
      </c>
      <c r="D10" s="63" t="s">
        <v>75</v>
      </c>
      <c r="E10" s="344" t="s">
        <v>453</v>
      </c>
      <c r="F10" s="119" t="str">
        <f t="shared" si="0"/>
        <v xml:space="preserve">Gli interessati possono incontrare conseguenze significative, che dovrebbero essere in grado di superare anche se con gravi difficoltà </v>
      </c>
      <c r="G10" s="120" t="str">
        <f t="shared" si="1"/>
        <v>Disturbi fisici che provocano danni a lungo termine (es. aggravamento dello stato di salute a seguito di mancato rispetto di controindicazioni, o cure non appropriate); alterazione dell'integrità fisica (es. incidenti o aggressioni); grave disturbo psicologico (depressione, fobie, fragilità dopo citazioni in giudizio, dopo estorsioni)</v>
      </c>
      <c r="H10" s="120" t="str">
        <f t="shared" si="2"/>
        <v>Perdite economiche rilevanti , divieto di tenuta o blocco di conti bancari, etc., difficoltà di accesso a servizi pubblici importanti,  perdite di opportunità / agevolazioni uniche e non ricorrenti (mutui immobiliari, studi, tirocini o occupazioni, interdizione da esami scolastici), appropriazioni indebite non compensate, difficoltà economiche non temporanee (es. necessità di prendere un prestito), divieto di spostamenti all’estero, perdita di Clienti, dell'abitazione o del posto di lavoro, esposizioni a ricatti, perdite monetarie a seguito di frodi o phishing, danni alle proprietà o perdite monetarie non indennizzate</v>
      </c>
      <c r="I10" s="120" t="str">
        <f t="shared" si="3"/>
        <v>Senso di violazione della privacy con danno irreparabile, Separazione o divorzio, Cyber-bullismo, discriminazione, molestie psicologiche o sessuali</v>
      </c>
      <c r="J10" s="281">
        <f>IF(D10="",0,VLOOKUP('DETERMINAZ. LIVELLI DI IMPATTO'!D10,LIVELLI_IMPATTO,6,FALSE))</f>
        <v>3</v>
      </c>
      <c r="L10" s="121"/>
      <c r="M10" s="121" t="s">
        <v>364</v>
      </c>
      <c r="N10" s="121"/>
      <c r="O10" s="121"/>
      <c r="P10" s="121">
        <f t="shared" si="7"/>
        <v>0</v>
      </c>
      <c r="Q10" s="121">
        <f t="shared" si="4"/>
        <v>1</v>
      </c>
      <c r="R10" s="121">
        <f t="shared" si="5"/>
        <v>0</v>
      </c>
      <c r="S10" s="121">
        <f t="shared" si="6"/>
        <v>0</v>
      </c>
      <c r="T10" s="121" t="s">
        <v>454</v>
      </c>
    </row>
    <row r="11" spans="1:20" ht="143.25" customHeight="1" x14ac:dyDescent="0.2">
      <c r="B11" s="280" t="s">
        <v>455</v>
      </c>
      <c r="C11" s="118" t="s">
        <v>456</v>
      </c>
      <c r="D11" s="63" t="s">
        <v>75</v>
      </c>
      <c r="E11" s="344" t="s">
        <v>457</v>
      </c>
      <c r="F11" s="119" t="str">
        <f t="shared" si="0"/>
        <v xml:space="preserve">Gli interessati possono incontrare conseguenze significative, che dovrebbero essere in grado di superare anche se con gravi difficoltà </v>
      </c>
      <c r="G11" s="120" t="str">
        <f t="shared" si="1"/>
        <v>Disturbi fisici che provocano danni a lungo termine (es. aggravamento dello stato di salute a seguito di mancato rispetto di controindicazioni, o cure non appropriate); alterazione dell'integrità fisica (es. incidenti o aggressioni); grave disturbo psicologico (depressione, fobie, fragilità dopo citazioni in giudizio, dopo estorsioni)</v>
      </c>
      <c r="H11" s="120" t="str">
        <f t="shared" si="2"/>
        <v>Perdite economiche rilevanti , divieto di tenuta o blocco di conti bancari, etc., difficoltà di accesso a servizi pubblici importanti,  perdite di opportunità / agevolazioni uniche e non ricorrenti (mutui immobiliari, studi, tirocini o occupazioni, interdizione da esami scolastici), appropriazioni indebite non compensate, difficoltà economiche non temporanee (es. necessità di prendere un prestito), divieto di spostamenti all’estero, perdita di Clienti, dell'abitazione o del posto di lavoro, esposizioni a ricatti, perdite monetarie a seguito di frodi o phishing, danni alle proprietà o perdite monetarie non indennizzate</v>
      </c>
      <c r="I11" s="120" t="str">
        <f t="shared" si="3"/>
        <v>Senso di violazione della privacy con danno irreparabile, Separazione o divorzio, Cyber-bullismo, discriminazione, molestie psicologiche o sessuali</v>
      </c>
      <c r="J11" s="281">
        <f>IF(D11="",0,VLOOKUP('DETERMINAZ. LIVELLI DI IMPATTO'!D11,LIVELLI_IMPATTO,6,FALSE))</f>
        <v>3</v>
      </c>
      <c r="L11" s="121"/>
      <c r="M11" s="121" t="s">
        <v>364</v>
      </c>
      <c r="N11" s="121" t="s">
        <v>364</v>
      </c>
      <c r="O11" s="121" t="s">
        <v>364</v>
      </c>
      <c r="P11" s="121">
        <f t="shared" si="7"/>
        <v>0</v>
      </c>
      <c r="Q11" s="121">
        <f t="shared" si="4"/>
        <v>1</v>
      </c>
      <c r="R11" s="121">
        <f t="shared" si="5"/>
        <v>1</v>
      </c>
      <c r="S11" s="121">
        <f t="shared" si="6"/>
        <v>1</v>
      </c>
      <c r="T11" s="121" t="s">
        <v>458</v>
      </c>
    </row>
    <row r="12" spans="1:20" ht="143.25" customHeight="1" x14ac:dyDescent="0.2">
      <c r="B12" s="280" t="s">
        <v>459</v>
      </c>
      <c r="C12" s="118" t="s">
        <v>460</v>
      </c>
      <c r="D12" s="63" t="s">
        <v>73</v>
      </c>
      <c r="E12" s="344" t="s">
        <v>461</v>
      </c>
      <c r="F12" s="119" t="str">
        <f t="shared" si="0"/>
        <v>Gli interessati possono incontrare disagi significativi, che riusciranno comunque a superare a dispetto di alcuni problemi</v>
      </c>
      <c r="G12" s="120" t="str">
        <f t="shared" si="1"/>
        <v>Stress o disturbo minore psicologico o fisico (es. malattia lieve a seguito del mancato rispetto di controindicazioni)</v>
      </c>
      <c r="H12" s="120" t="str">
        <f t="shared" si="2"/>
        <v>Eccessiva difficoltà di accesso, o mancato accesso, a servizi pubblici o commerciali (non vitali ma necessari); danno materiale non ingente derivante da un aspetto di vita privata che necessita riservatezza ; perdita di opportunità di comfort (es. cancellazioni di vacanze, cancellazione di account online, blocco account di servizi online, etc.); aumenti di costi o conseguenze economiche non previste (es. sanzioni, multe, interessi di mora, perdite di agevolazioni, etc.); Elaborazione di dati incorretti che provocano ad esempio malfunzionamenti negli account bancari o di servizi previdenziali; pubblicità mirata online su aspetti confidenziali che si vogliono tenere nascosti (es. gravidanza, trattamenti relativi a dipendenze, etc.); profilazione inaccurata o inappropriata</v>
      </c>
      <c r="I12" s="120" t="str">
        <f t="shared" si="3"/>
        <v>Diffamazione, discredito, danni reputazionali derivanti da comunicazioni mail indesiderate; intimidazione sui social network; senso di violazione della privacy senza danni irreparabili, mancanza di riconoscimenti, problemi di relazioni con gli altri, discriminazione sui social network, danno di immagine, etc.; discriminazione in ambienti professionali o scolastici, opportunità perse di avanzamento carriera</v>
      </c>
      <c r="J12" s="281">
        <f>IF(D12="",0,VLOOKUP('DETERMINAZ. LIVELLI DI IMPATTO'!D12,LIVELLI_IMPATTO,6,FALSE))</f>
        <v>2</v>
      </c>
      <c r="L12" s="121" t="s">
        <v>364</v>
      </c>
      <c r="M12" s="121"/>
      <c r="N12" s="121"/>
      <c r="O12" s="121"/>
      <c r="P12" s="121">
        <f t="shared" si="7"/>
        <v>1</v>
      </c>
      <c r="Q12" s="121">
        <f t="shared" si="4"/>
        <v>0</v>
      </c>
      <c r="R12" s="121">
        <f t="shared" si="5"/>
        <v>0</v>
      </c>
      <c r="S12" s="121">
        <f t="shared" si="6"/>
        <v>0</v>
      </c>
      <c r="T12" s="121" t="s">
        <v>462</v>
      </c>
    </row>
    <row r="13" spans="1:20" ht="143.25" customHeight="1" x14ac:dyDescent="0.2">
      <c r="B13" s="280" t="s">
        <v>463</v>
      </c>
      <c r="C13" s="118" t="s">
        <v>460</v>
      </c>
      <c r="D13" s="63" t="s">
        <v>75</v>
      </c>
      <c r="E13" s="344" t="s">
        <v>464</v>
      </c>
      <c r="F13" s="119" t="str">
        <f t="shared" si="0"/>
        <v xml:space="preserve">Gli interessati possono incontrare conseguenze significative, che dovrebbero essere in grado di superare anche se con gravi difficoltà </v>
      </c>
      <c r="G13" s="120" t="str">
        <f t="shared" si="1"/>
        <v>Disturbi fisici che provocano danni a lungo termine (es. aggravamento dello stato di salute a seguito di mancato rispetto di controindicazioni, o cure non appropriate); alterazione dell'integrità fisica (es. incidenti o aggressioni); grave disturbo psicologico (depressione, fobie, fragilità dopo citazioni in giudizio, dopo estorsioni)</v>
      </c>
      <c r="H13" s="120" t="str">
        <f t="shared" si="2"/>
        <v>Perdite economiche rilevanti , divieto di tenuta o blocco di conti bancari, etc., difficoltà di accesso a servizi pubblici importanti,  perdite di opportunità / agevolazioni uniche e non ricorrenti (mutui immobiliari, studi, tirocini o occupazioni, interdizione da esami scolastici), appropriazioni indebite non compensate, difficoltà economiche non temporanee (es. necessità di prendere un prestito), divieto di spostamenti all’estero, perdita di Clienti, dell'abitazione o del posto di lavoro, esposizioni a ricatti, perdite monetarie a seguito di frodi o phishing, danni alle proprietà o perdite monetarie non indennizzate</v>
      </c>
      <c r="I13" s="120" t="str">
        <f t="shared" si="3"/>
        <v>Senso di violazione della privacy con danno irreparabile, Separazione o divorzio, Cyber-bullismo, discriminazione, molestie psicologiche o sessuali</v>
      </c>
      <c r="J13" s="281">
        <f>IF(D13="",0,VLOOKUP('DETERMINAZ. LIVELLI DI IMPATTO'!D13,LIVELLI_IMPATTO,6,FALSE))</f>
        <v>3</v>
      </c>
      <c r="L13" s="121" t="s">
        <v>364</v>
      </c>
      <c r="M13" s="121"/>
      <c r="N13" s="121"/>
      <c r="O13" s="121"/>
      <c r="P13" s="121">
        <f t="shared" si="7"/>
        <v>1</v>
      </c>
      <c r="Q13" s="121">
        <f t="shared" si="4"/>
        <v>0</v>
      </c>
      <c r="R13" s="121">
        <f t="shared" si="5"/>
        <v>0</v>
      </c>
      <c r="S13" s="121">
        <f t="shared" si="6"/>
        <v>0</v>
      </c>
      <c r="T13" s="121" t="s">
        <v>465</v>
      </c>
    </row>
    <row r="14" spans="1:20" ht="143.25" customHeight="1" x14ac:dyDescent="0.2">
      <c r="B14" s="280" t="s">
        <v>466</v>
      </c>
      <c r="C14" s="118" t="s">
        <v>467</v>
      </c>
      <c r="D14" s="63" t="s">
        <v>73</v>
      </c>
      <c r="E14" s="344" t="s">
        <v>468</v>
      </c>
      <c r="F14" s="119" t="str">
        <f t="shared" si="0"/>
        <v>Gli interessati possono incontrare disagi significativi, che riusciranno comunque a superare a dispetto di alcuni problemi</v>
      </c>
      <c r="G14" s="120" t="str">
        <f t="shared" si="1"/>
        <v>Stress o disturbo minore psicologico o fisico (es. malattia lieve a seguito del mancato rispetto di controindicazioni)</v>
      </c>
      <c r="H14" s="120" t="str">
        <f t="shared" si="2"/>
        <v>Eccessiva difficoltà di accesso, o mancato accesso, a servizi pubblici o commerciali (non vitali ma necessari); danno materiale non ingente derivante da un aspetto di vita privata che necessita riservatezza ; perdita di opportunità di comfort (es. cancellazioni di vacanze, cancellazione di account online, blocco account di servizi online, etc.); aumenti di costi o conseguenze economiche non previste (es. sanzioni, multe, interessi di mora, perdite di agevolazioni, etc.); Elaborazione di dati incorretti che provocano ad esempio malfunzionamenti negli account bancari o di servizi previdenziali; pubblicità mirata online su aspetti confidenziali che si vogliono tenere nascosti (es. gravidanza, trattamenti relativi a dipendenze, etc.); profilazione inaccurata o inappropriata</v>
      </c>
      <c r="I14" s="120" t="str">
        <f t="shared" si="3"/>
        <v>Diffamazione, discredito, danni reputazionali derivanti da comunicazioni mail indesiderate; intimidazione sui social network; senso di violazione della privacy senza danni irreparabili, mancanza di riconoscimenti, problemi di relazioni con gli altri, discriminazione sui social network, danno di immagine, etc.; discriminazione in ambienti professionali o scolastici, opportunità perse di avanzamento carriera</v>
      </c>
      <c r="J14" s="281">
        <f>IF(D14="",0,VLOOKUP('DETERMINAZ. LIVELLI DI IMPATTO'!D14,LIVELLI_IMPATTO,6,FALSE))</f>
        <v>2</v>
      </c>
      <c r="L14" s="121" t="s">
        <v>364</v>
      </c>
      <c r="M14" s="121"/>
      <c r="N14" s="121"/>
      <c r="O14" s="121"/>
      <c r="P14" s="121">
        <f t="shared" si="7"/>
        <v>1</v>
      </c>
      <c r="Q14" s="121">
        <f t="shared" si="4"/>
        <v>0</v>
      </c>
      <c r="R14" s="121">
        <f t="shared" si="5"/>
        <v>0</v>
      </c>
      <c r="S14" s="121">
        <f t="shared" si="6"/>
        <v>0</v>
      </c>
      <c r="T14" s="121" t="s">
        <v>469</v>
      </c>
    </row>
    <row r="15" spans="1:20" ht="143.25" customHeight="1" x14ac:dyDescent="0.2">
      <c r="B15" s="280" t="s">
        <v>470</v>
      </c>
      <c r="C15" s="118" t="s">
        <v>471</v>
      </c>
      <c r="D15" s="63" t="s">
        <v>73</v>
      </c>
      <c r="E15" s="344" t="s">
        <v>472</v>
      </c>
      <c r="F15" s="119" t="str">
        <f t="shared" si="0"/>
        <v>Gli interessati possono incontrare disagi significativi, che riusciranno comunque a superare a dispetto di alcuni problemi</v>
      </c>
      <c r="G15" s="120" t="str">
        <f t="shared" si="1"/>
        <v>Stress o disturbo minore psicologico o fisico (es. malattia lieve a seguito del mancato rispetto di controindicazioni)</v>
      </c>
      <c r="H15" s="120" t="str">
        <f t="shared" si="2"/>
        <v>Eccessiva difficoltà di accesso, o mancato accesso, a servizi pubblici o commerciali (non vitali ma necessari); danno materiale non ingente derivante da un aspetto di vita privata che necessita riservatezza ; perdita di opportunità di comfort (es. cancellazioni di vacanze, cancellazione di account online, blocco account di servizi online, etc.); aumenti di costi o conseguenze economiche non previste (es. sanzioni, multe, interessi di mora, perdite di agevolazioni, etc.); Elaborazione di dati incorretti che provocano ad esempio malfunzionamenti negli account bancari o di servizi previdenziali; pubblicità mirata online su aspetti confidenziali che si vogliono tenere nascosti (es. gravidanza, trattamenti relativi a dipendenze, etc.); profilazione inaccurata o inappropriata</v>
      </c>
      <c r="I15" s="120" t="str">
        <f t="shared" si="3"/>
        <v>Diffamazione, discredito, danni reputazionali derivanti da comunicazioni mail indesiderate; intimidazione sui social network; senso di violazione della privacy senza danni irreparabili, mancanza di riconoscimenti, problemi di relazioni con gli altri, discriminazione sui social network, danno di immagine, etc.; discriminazione in ambienti professionali o scolastici, opportunità perse di avanzamento carriera</v>
      </c>
      <c r="J15" s="281">
        <f>IF(D15="",0,VLOOKUP('DETERMINAZ. LIVELLI DI IMPATTO'!D15,LIVELLI_IMPATTO,6,FALSE))</f>
        <v>2</v>
      </c>
      <c r="L15" s="121" t="s">
        <v>364</v>
      </c>
      <c r="M15" s="121"/>
      <c r="N15" s="121"/>
      <c r="O15" s="121"/>
      <c r="P15" s="121">
        <f t="shared" si="7"/>
        <v>1</v>
      </c>
      <c r="Q15" s="121">
        <f t="shared" si="4"/>
        <v>0</v>
      </c>
      <c r="R15" s="121">
        <f t="shared" si="5"/>
        <v>0</v>
      </c>
      <c r="S15" s="121">
        <f t="shared" si="6"/>
        <v>0</v>
      </c>
      <c r="T15" s="121" t="s">
        <v>473</v>
      </c>
    </row>
    <row r="16" spans="1:20" ht="143.25" customHeight="1" thickBot="1" x14ac:dyDescent="0.25">
      <c r="B16" s="282" t="s">
        <v>474</v>
      </c>
      <c r="C16" s="283" t="s">
        <v>475</v>
      </c>
      <c r="D16" s="284" t="s">
        <v>73</v>
      </c>
      <c r="E16" s="345" t="s">
        <v>476</v>
      </c>
      <c r="F16" s="285" t="str">
        <f t="shared" si="0"/>
        <v>Gli interessati possono incontrare disagi significativi, che riusciranno comunque a superare a dispetto di alcuni problemi</v>
      </c>
      <c r="G16" s="286" t="str">
        <f t="shared" si="1"/>
        <v>Stress o disturbo minore psicologico o fisico (es. malattia lieve a seguito del mancato rispetto di controindicazioni)</v>
      </c>
      <c r="H16" s="286" t="str">
        <f t="shared" si="2"/>
        <v>Eccessiva difficoltà di accesso, o mancato accesso, a servizi pubblici o commerciali (non vitali ma necessari); danno materiale non ingente derivante da un aspetto di vita privata che necessita riservatezza ; perdita di opportunità di comfort (es. cancellazioni di vacanze, cancellazione di account online, blocco account di servizi online, etc.); aumenti di costi o conseguenze economiche non previste (es. sanzioni, multe, interessi di mora, perdite di agevolazioni, etc.); Elaborazione di dati incorretti che provocano ad esempio malfunzionamenti negli account bancari o di servizi previdenziali; pubblicità mirata online su aspetti confidenziali che si vogliono tenere nascosti (es. gravidanza, trattamenti relativi a dipendenze, etc.); profilazione inaccurata o inappropriata</v>
      </c>
      <c r="I16" s="286" t="str">
        <f t="shared" si="3"/>
        <v>Diffamazione, discredito, danni reputazionali derivanti da comunicazioni mail indesiderate; intimidazione sui social network; senso di violazione della privacy senza danni irreparabili, mancanza di riconoscimenti, problemi di relazioni con gli altri, discriminazione sui social network, danno di immagine, etc.; discriminazione in ambienti professionali o scolastici, opportunità perse di avanzamento carriera</v>
      </c>
      <c r="J16" s="287">
        <f>IF(D16="",0,VLOOKUP('DETERMINAZ. LIVELLI DI IMPATTO'!D16,LIVELLI_IMPATTO,6,FALSE))</f>
        <v>2</v>
      </c>
      <c r="L16" s="121" t="s">
        <v>364</v>
      </c>
      <c r="M16" s="121"/>
      <c r="N16" s="121"/>
      <c r="O16" s="121"/>
      <c r="P16" s="121">
        <f t="shared" si="7"/>
        <v>1</v>
      </c>
      <c r="Q16" s="121">
        <f t="shared" si="4"/>
        <v>0</v>
      </c>
      <c r="R16" s="121">
        <f t="shared" si="5"/>
        <v>0</v>
      </c>
      <c r="S16" s="121">
        <f t="shared" si="6"/>
        <v>0</v>
      </c>
      <c r="T16" s="121" t="s">
        <v>477</v>
      </c>
    </row>
  </sheetData>
  <sheetProtection algorithmName="SHA-512" hashValue="YiZhJKJGuqk/uxSDjJJ7DsIT4cPvmr+uy3J7JWBThNSs+f/ptNObp32Lq/+Y+h98hl1Z8rK9M/YPS9TVRdpbpw==" saltValue="s9dvq9C+VOC1VrjvA1OocQ==" spinCount="100000" sheet="1" objects="1" scenarios="1" selectLockedCells="1"/>
  <mergeCells count="2">
    <mergeCell ref="A2:J2"/>
    <mergeCell ref="A1:T1"/>
  </mergeCells>
  <pageMargins left="0.70866141732283472" right="0.70866141732283472" top="0.74803149606299213" bottom="0.74803149606299213" header="0.31496062992125984" footer="0.31496062992125984"/>
  <pageSetup paperSize="8" scale="59" fitToHeight="0" orientation="landscape" r:id="rId1"/>
  <headerFooter>
    <oddFooter>&amp;RPagina &amp;P di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4" stopIfTrue="1" operator="equal" id="{61F2B425-75B4-4995-9902-74C30988D8E1}">
            <xm:f>CRITERI!$B$29</xm:f>
            <x14:dxf>
              <fill>
                <patternFill>
                  <bgColor rgb="FFC00000"/>
                </patternFill>
              </fill>
            </x14:dxf>
          </x14:cfRule>
          <x14:cfRule type="cellIs" priority="5" stopIfTrue="1" operator="equal" id="{02E95C8C-0FBE-4281-B5D4-C42245AB606D}">
            <xm:f>CRITERI!$B$28</xm:f>
            <x14:dxf>
              <fill>
                <patternFill>
                  <bgColor rgb="FFFF6600"/>
                </patternFill>
              </fill>
            </x14:dxf>
          </x14:cfRule>
          <x14:cfRule type="cellIs" priority="6" stopIfTrue="1" operator="equal" id="{63B82150-563B-4E51-99F3-022FF284BDE0}">
            <xm:f>CRITERI!$B$27</xm:f>
            <x14:dxf>
              <fill>
                <patternFill>
                  <bgColor rgb="FFFFFF00"/>
                </patternFill>
              </fill>
            </x14:dxf>
          </x14:cfRule>
          <x14:cfRule type="cellIs" priority="10" stopIfTrue="1" operator="equal" id="{BFCBA19C-41BC-4829-8DF4-1DB32FCF2B98}">
            <xm:f>CRITERI!$B$26</xm:f>
            <x14:dxf>
              <fill>
                <patternFill>
                  <bgColor theme="9" tint="0.59996337778862885"/>
                </patternFill>
              </fill>
            </x14:dxf>
          </x14:cfRule>
          <xm:sqref>D7:D16</xm:sqref>
        </x14:conditionalFormatting>
        <x14:conditionalFormatting xmlns:xm="http://schemas.microsoft.com/office/excel/2006/main">
          <x14:cfRule type="cellIs" priority="1" stopIfTrue="1" operator="equal" id="{9FB640DD-9957-44DC-9872-E705CE14AAFA}">
            <xm:f>CRITERI!$B$29</xm:f>
            <x14:dxf>
              <fill>
                <patternFill>
                  <bgColor rgb="FFC00000"/>
                </patternFill>
              </fill>
            </x14:dxf>
          </x14:cfRule>
          <x14:cfRule type="cellIs" priority="2" stopIfTrue="1" operator="equal" id="{7C67F417-5E78-4315-8F8F-E31E649650C2}">
            <xm:f>CRITERI!$B$28</xm:f>
            <x14:dxf>
              <fill>
                <patternFill>
                  <bgColor rgb="FFFF6600"/>
                </patternFill>
              </fill>
            </x14:dxf>
          </x14:cfRule>
          <x14:cfRule type="cellIs" priority="3" stopIfTrue="1" operator="equal" id="{4F59957E-0E4E-4138-A83B-81E6266D1AD4}">
            <xm:f>CRITERI!$B$27</xm:f>
            <x14:dxf>
              <fill>
                <patternFill>
                  <bgColor rgb="FFFFFF00"/>
                </patternFill>
              </fill>
            </x14:dxf>
          </x14:cfRule>
          <xm:sqref>D10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CRITERI!$B$26:$B$29</xm:f>
          </x14:formula1>
          <xm:sqref>D7:D16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F64"/>
  <sheetViews>
    <sheetView workbookViewId="0">
      <pane ySplit="1" topLeftCell="A2" activePane="bottomLeft" state="frozen"/>
      <selection pane="bottomLeft" activeCell="H38" sqref="H38"/>
    </sheetView>
  </sheetViews>
  <sheetFormatPr defaultColWidth="9.140625" defaultRowHeight="15" x14ac:dyDescent="0.25"/>
  <cols>
    <col min="1" max="1" width="30.7109375" customWidth="1"/>
    <col min="2" max="2" width="41.42578125" customWidth="1"/>
    <col min="3" max="3" width="16.42578125" customWidth="1"/>
    <col min="4" max="4" width="23.85546875" customWidth="1"/>
    <col min="5" max="5" width="16.85546875" customWidth="1"/>
    <col min="6" max="6" width="17.140625" customWidth="1"/>
    <col min="7" max="7" width="28.42578125" customWidth="1"/>
    <col min="8" max="8" width="59" customWidth="1"/>
    <col min="9" max="9" width="4.42578125" hidden="1" customWidth="1"/>
    <col min="10" max="10" width="6.28515625" hidden="1" customWidth="1"/>
    <col min="11" max="11" width="5.85546875" hidden="1" customWidth="1"/>
    <col min="12" max="12" width="7.140625" hidden="1" customWidth="1"/>
    <col min="13" max="13" width="7" hidden="1" customWidth="1"/>
    <col min="14" max="14" width="10.42578125" hidden="1" customWidth="1"/>
    <col min="15" max="15" width="3.140625" hidden="1" customWidth="1"/>
    <col min="16" max="16" width="4.7109375" hidden="1" customWidth="1"/>
    <col min="17" max="18" width="5.85546875" hidden="1" customWidth="1"/>
    <col min="19" max="19" width="4.42578125" hidden="1" customWidth="1"/>
    <col min="20" max="20" width="6.7109375" hidden="1" customWidth="1"/>
    <col min="21" max="21" width="34.85546875" style="98" customWidth="1"/>
    <col min="22" max="32" width="9.140625" style="98"/>
  </cols>
  <sheetData>
    <row r="1" spans="1:32" s="28" customFormat="1" ht="38.25" customHeight="1" x14ac:dyDescent="0.2">
      <c r="A1" s="474"/>
      <c r="B1" s="474"/>
      <c r="C1" s="474"/>
      <c r="D1" s="474"/>
      <c r="E1" s="474"/>
      <c r="F1" s="474"/>
      <c r="G1" s="474"/>
      <c r="H1" s="474"/>
      <c r="I1" s="474"/>
      <c r="J1" s="474"/>
      <c r="K1" s="474"/>
      <c r="L1" s="474"/>
      <c r="M1" s="474"/>
      <c r="N1" s="474"/>
      <c r="O1" s="474"/>
      <c r="P1" s="474"/>
      <c r="Q1" s="474"/>
      <c r="R1" s="474"/>
      <c r="S1" s="474"/>
      <c r="T1" s="474"/>
      <c r="U1" s="474"/>
    </row>
    <row r="2" spans="1:32" ht="69" customHeight="1" x14ac:dyDescent="0.25">
      <c r="A2" s="378" t="s">
        <v>0</v>
      </c>
      <c r="B2" s="378"/>
      <c r="C2" s="378"/>
      <c r="D2" s="378"/>
      <c r="E2" s="378"/>
      <c r="F2" s="378"/>
      <c r="G2" s="378"/>
      <c r="H2" s="378"/>
      <c r="I2" s="378"/>
    </row>
    <row r="3" spans="1:32" s="33" customFormat="1" ht="12.75" x14ac:dyDescent="0.2">
      <c r="A3" s="99"/>
      <c r="B3" s="99"/>
      <c r="C3" s="99"/>
      <c r="D3" s="109"/>
      <c r="E3" s="99"/>
      <c r="F3" s="99"/>
      <c r="G3" s="99"/>
      <c r="H3" s="99"/>
      <c r="U3" s="99"/>
      <c r="V3" s="99"/>
      <c r="W3" s="99"/>
      <c r="X3" s="99"/>
      <c r="Y3" s="99"/>
      <c r="Z3" s="99"/>
      <c r="AA3" s="99"/>
      <c r="AB3" s="99"/>
      <c r="AC3" s="99"/>
      <c r="AD3" s="99"/>
      <c r="AE3" s="99"/>
      <c r="AF3" s="99"/>
    </row>
    <row r="4" spans="1:32" s="33" customFormat="1" ht="28.5" x14ac:dyDescent="0.45">
      <c r="A4" s="482" t="s">
        <v>478</v>
      </c>
      <c r="B4" s="482"/>
      <c r="C4" s="482"/>
      <c r="D4" s="482"/>
      <c r="E4" s="482"/>
      <c r="F4" s="482"/>
      <c r="G4" s="482"/>
      <c r="H4" s="482"/>
      <c r="U4" s="99"/>
      <c r="V4" s="99"/>
      <c r="W4" s="99"/>
      <c r="X4" s="99"/>
      <c r="Y4" s="99"/>
      <c r="Z4" s="99"/>
      <c r="AA4" s="99"/>
      <c r="AB4" s="99"/>
      <c r="AC4" s="99"/>
      <c r="AD4" s="99"/>
      <c r="AE4" s="99"/>
      <c r="AF4" s="99"/>
    </row>
    <row r="5" spans="1:32" s="33" customFormat="1" ht="18.75" x14ac:dyDescent="0.3">
      <c r="A5" s="481" t="s">
        <v>479</v>
      </c>
      <c r="B5" s="481"/>
      <c r="C5" s="481"/>
      <c r="D5" s="481"/>
      <c r="E5" s="481"/>
      <c r="F5" s="481"/>
      <c r="G5" s="481"/>
      <c r="H5" s="481"/>
      <c r="U5" s="99"/>
      <c r="V5" s="99"/>
      <c r="W5" s="99"/>
      <c r="X5" s="99"/>
      <c r="Y5" s="99"/>
      <c r="Z5" s="99"/>
      <c r="AA5" s="99"/>
      <c r="AB5" s="99"/>
      <c r="AC5" s="99"/>
      <c r="AD5" s="99"/>
      <c r="AE5" s="99"/>
      <c r="AF5" s="99"/>
    </row>
    <row r="6" spans="1:32" s="33" customFormat="1" ht="141" customHeight="1" thickBot="1" x14ac:dyDescent="0.25">
      <c r="A6" s="480" t="s">
        <v>480</v>
      </c>
      <c r="B6" s="480"/>
      <c r="C6" s="480"/>
      <c r="D6" s="480"/>
      <c r="E6" s="480"/>
      <c r="F6" s="480"/>
      <c r="G6" s="480"/>
      <c r="H6" s="480"/>
      <c r="U6" s="99"/>
      <c r="V6" s="99"/>
      <c r="W6" s="99"/>
      <c r="X6" s="99"/>
      <c r="Y6" s="99"/>
      <c r="Z6" s="99"/>
      <c r="AA6" s="99"/>
      <c r="AB6" s="99"/>
      <c r="AC6" s="99"/>
      <c r="AD6" s="99"/>
      <c r="AE6" s="99"/>
      <c r="AF6" s="99"/>
    </row>
    <row r="7" spans="1:32" ht="75" x14ac:dyDescent="0.25">
      <c r="A7" s="126" t="s">
        <v>481</v>
      </c>
      <c r="B7" s="127" t="s">
        <v>482</v>
      </c>
      <c r="C7" s="128" t="s">
        <v>483</v>
      </c>
      <c r="D7" s="128" t="s">
        <v>484</v>
      </c>
      <c r="E7" s="129" t="s">
        <v>485</v>
      </c>
      <c r="F7" s="478" t="s">
        <v>486</v>
      </c>
      <c r="G7" s="479"/>
      <c r="H7" s="130" t="s">
        <v>487</v>
      </c>
      <c r="I7" s="75" t="s">
        <v>488</v>
      </c>
      <c r="J7" s="75" t="s">
        <v>489</v>
      </c>
      <c r="K7" s="75" t="s">
        <v>490</v>
      </c>
      <c r="L7" s="75" t="s">
        <v>491</v>
      </c>
      <c r="M7" s="75" t="s">
        <v>431</v>
      </c>
      <c r="N7" s="75" t="s">
        <v>492</v>
      </c>
      <c r="O7" s="75" t="s">
        <v>433</v>
      </c>
      <c r="P7" s="75" t="s">
        <v>434</v>
      </c>
      <c r="Q7" s="75" t="s">
        <v>359</v>
      </c>
      <c r="R7" s="75" t="s">
        <v>493</v>
      </c>
      <c r="S7" s="75" t="s">
        <v>494</v>
      </c>
      <c r="T7" s="75" t="s">
        <v>495</v>
      </c>
    </row>
    <row r="8" spans="1:32" ht="128.25" customHeight="1" x14ac:dyDescent="0.25">
      <c r="A8" s="475" t="s">
        <v>496</v>
      </c>
      <c r="B8" s="288" t="s">
        <v>497</v>
      </c>
      <c r="C8" s="131" t="s">
        <v>498</v>
      </c>
      <c r="D8" s="132" t="s">
        <v>499</v>
      </c>
      <c r="E8" s="174" t="str">
        <f t="shared" ref="E8:E39" si="0">HLOOKUP(B8,minacce_applicabili,26,FALSE)</f>
        <v>Sì</v>
      </c>
      <c r="F8" s="22" t="s">
        <v>73</v>
      </c>
      <c r="G8" s="133" t="str">
        <f t="shared" ref="G8:G39" si="1">IF(F8="","",VLOOKUP(F8,livelli_probabilita,2,FALSE))</f>
        <v xml:space="preserve">Evento/Minaccia possibile; è un evento che si è già verificato o che può verificarsi con frequenza in media con le tendenze riportate da studi, ricerche, statistiche di settore </v>
      </c>
      <c r="H8" s="23" t="s">
        <v>500</v>
      </c>
      <c r="I8" s="75">
        <f t="shared" ref="I8:I39" si="2">_xlfn.IFNA(VLOOKUP(F8,livelli_probabilita,3,FALSE),0)</f>
        <v>2</v>
      </c>
      <c r="J8" s="75">
        <f>IF(E8="Sì",1,0)</f>
        <v>1</v>
      </c>
      <c r="K8" s="75">
        <f>I8*J8</f>
        <v>2</v>
      </c>
      <c r="L8" s="75"/>
      <c r="M8" s="75" t="s">
        <v>364</v>
      </c>
      <c r="N8" s="75"/>
      <c r="O8" s="75"/>
      <c r="P8" s="75"/>
      <c r="Q8" s="75">
        <f t="shared" ref="Q8:Q39" si="3">IF(M8="X",$K8,0)</f>
        <v>2</v>
      </c>
      <c r="R8" s="75">
        <f t="shared" ref="R8:R39" si="4">IF(N8="X",$K8,0)</f>
        <v>0</v>
      </c>
      <c r="S8" s="75">
        <f t="shared" ref="S8:S39" si="5">IF(O8="X",$K8,0)</f>
        <v>0</v>
      </c>
      <c r="T8" s="75">
        <f t="shared" ref="T8:T39" si="6">IF(P8="X",$K8,0)</f>
        <v>0</v>
      </c>
      <c r="U8" s="134" t="str">
        <f t="shared" ref="U8:U39" si="7">IF(J8=0,"",IF(F8="","RISPOSTA MANCANTE",IF(H8="","Completare le motivazioni","")))</f>
        <v/>
      </c>
    </row>
    <row r="9" spans="1:32" ht="120" customHeight="1" x14ac:dyDescent="0.25">
      <c r="A9" s="475"/>
      <c r="B9" s="288" t="s">
        <v>501</v>
      </c>
      <c r="C9" s="131" t="s">
        <v>502</v>
      </c>
      <c r="D9" s="132" t="s">
        <v>503</v>
      </c>
      <c r="E9" s="174" t="str">
        <f t="shared" si="0"/>
        <v>Sì</v>
      </c>
      <c r="F9" s="22" t="s">
        <v>71</v>
      </c>
      <c r="G9" s="133" t="str">
        <f t="shared" si="1"/>
        <v xml:space="preserve">Evento/Minaccia poco probabile/frequente, o raro; è improbabile che la minaccia avvenga in condizioni normali o può verificarsi con frequenza inferiore rispetto alle tendenze riportate da studi, ricerche, statistiche di settore </v>
      </c>
      <c r="H9" s="23" t="s">
        <v>504</v>
      </c>
      <c r="I9" s="75">
        <f t="shared" si="2"/>
        <v>1</v>
      </c>
      <c r="J9" s="75">
        <f t="shared" ref="J9:J59" si="8">IF(E9="Sì",1,0)</f>
        <v>1</v>
      </c>
      <c r="K9" s="75">
        <f t="shared" ref="K9:K58" si="9">I9*J9</f>
        <v>1</v>
      </c>
      <c r="L9" s="75"/>
      <c r="M9" s="75" t="s">
        <v>364</v>
      </c>
      <c r="N9" s="75"/>
      <c r="O9" s="75"/>
      <c r="P9" s="75"/>
      <c r="Q9" s="75">
        <f t="shared" si="3"/>
        <v>1</v>
      </c>
      <c r="R9" s="75">
        <f t="shared" si="4"/>
        <v>0</v>
      </c>
      <c r="S9" s="75">
        <f t="shared" si="5"/>
        <v>0</v>
      </c>
      <c r="T9" s="75">
        <f t="shared" si="6"/>
        <v>0</v>
      </c>
      <c r="U9" s="134" t="str">
        <f t="shared" si="7"/>
        <v/>
      </c>
    </row>
    <row r="10" spans="1:32" ht="120" customHeight="1" x14ac:dyDescent="0.25">
      <c r="A10" s="475"/>
      <c r="B10" s="288" t="s">
        <v>505</v>
      </c>
      <c r="C10" s="131" t="s">
        <v>506</v>
      </c>
      <c r="D10" s="132" t="s">
        <v>503</v>
      </c>
      <c r="E10" s="174" t="str">
        <f t="shared" si="0"/>
        <v>Sì</v>
      </c>
      <c r="F10" s="22" t="s">
        <v>71</v>
      </c>
      <c r="G10" s="133" t="str">
        <f t="shared" si="1"/>
        <v xml:space="preserve">Evento/Minaccia poco probabile/frequente, o raro; è improbabile che la minaccia avvenga in condizioni normali o può verificarsi con frequenza inferiore rispetto alle tendenze riportate da studi, ricerche, statistiche di settore </v>
      </c>
      <c r="H10" s="23" t="s">
        <v>507</v>
      </c>
      <c r="I10" s="75">
        <f t="shared" si="2"/>
        <v>1</v>
      </c>
      <c r="J10" s="75">
        <f t="shared" si="8"/>
        <v>1</v>
      </c>
      <c r="K10" s="75">
        <f t="shared" si="9"/>
        <v>1</v>
      </c>
      <c r="L10" s="75"/>
      <c r="M10" s="75" t="s">
        <v>364</v>
      </c>
      <c r="N10" s="75"/>
      <c r="O10" s="75"/>
      <c r="P10" s="75"/>
      <c r="Q10" s="75">
        <f t="shared" si="3"/>
        <v>1</v>
      </c>
      <c r="R10" s="75">
        <f t="shared" si="4"/>
        <v>0</v>
      </c>
      <c r="S10" s="75">
        <f t="shared" si="5"/>
        <v>0</v>
      </c>
      <c r="T10" s="75">
        <f t="shared" si="6"/>
        <v>0</v>
      </c>
      <c r="U10" s="134" t="str">
        <f t="shared" si="7"/>
        <v/>
      </c>
    </row>
    <row r="11" spans="1:32" ht="120" customHeight="1" x14ac:dyDescent="0.25">
      <c r="A11" s="475"/>
      <c r="B11" s="288" t="s">
        <v>508</v>
      </c>
      <c r="C11" s="131" t="s">
        <v>509</v>
      </c>
      <c r="D11" s="132" t="s">
        <v>510</v>
      </c>
      <c r="E11" s="174" t="str">
        <f t="shared" si="0"/>
        <v>Sì</v>
      </c>
      <c r="F11" s="22" t="s">
        <v>73</v>
      </c>
      <c r="G11" s="133" t="str">
        <f t="shared" si="1"/>
        <v xml:space="preserve">Evento/Minaccia possibile; è un evento che si è già verificato o che può verificarsi con frequenza in media con le tendenze riportate da studi, ricerche, statistiche di settore </v>
      </c>
      <c r="H11" s="23" t="s">
        <v>511</v>
      </c>
      <c r="I11" s="75">
        <f t="shared" si="2"/>
        <v>2</v>
      </c>
      <c r="J11" s="75">
        <f t="shared" si="8"/>
        <v>1</v>
      </c>
      <c r="K11" s="75">
        <f t="shared" si="9"/>
        <v>2</v>
      </c>
      <c r="L11" s="75"/>
      <c r="M11" s="75" t="s">
        <v>364</v>
      </c>
      <c r="N11" s="75"/>
      <c r="O11" s="75"/>
      <c r="P11" s="75"/>
      <c r="Q11" s="75">
        <f t="shared" si="3"/>
        <v>2</v>
      </c>
      <c r="R11" s="75">
        <f t="shared" si="4"/>
        <v>0</v>
      </c>
      <c r="S11" s="75">
        <f t="shared" si="5"/>
        <v>0</v>
      </c>
      <c r="T11" s="75">
        <f t="shared" si="6"/>
        <v>0</v>
      </c>
      <c r="U11" s="134" t="str">
        <f t="shared" si="7"/>
        <v/>
      </c>
    </row>
    <row r="12" spans="1:32" ht="120" customHeight="1" x14ac:dyDescent="0.25">
      <c r="A12" s="475"/>
      <c r="B12" s="288" t="s">
        <v>512</v>
      </c>
      <c r="C12" s="131" t="s">
        <v>502</v>
      </c>
      <c r="D12" s="132" t="s">
        <v>510</v>
      </c>
      <c r="E12" s="174" t="str">
        <f t="shared" si="0"/>
        <v>Sì</v>
      </c>
      <c r="F12" s="22" t="s">
        <v>73</v>
      </c>
      <c r="G12" s="133" t="str">
        <f t="shared" si="1"/>
        <v xml:space="preserve">Evento/Minaccia possibile; è un evento che si è già verificato o che può verificarsi con frequenza in media con le tendenze riportate da studi, ricerche, statistiche di settore </v>
      </c>
      <c r="H12" s="23" t="s">
        <v>511</v>
      </c>
      <c r="I12" s="75">
        <f t="shared" si="2"/>
        <v>2</v>
      </c>
      <c r="J12" s="75">
        <f t="shared" si="8"/>
        <v>1</v>
      </c>
      <c r="K12" s="75">
        <f t="shared" si="9"/>
        <v>2</v>
      </c>
      <c r="L12" s="75"/>
      <c r="M12" s="75" t="s">
        <v>364</v>
      </c>
      <c r="N12" s="75"/>
      <c r="O12" s="75"/>
      <c r="P12" s="75"/>
      <c r="Q12" s="75">
        <f t="shared" si="3"/>
        <v>2</v>
      </c>
      <c r="R12" s="75">
        <f t="shared" si="4"/>
        <v>0</v>
      </c>
      <c r="S12" s="75">
        <f t="shared" si="5"/>
        <v>0</v>
      </c>
      <c r="T12" s="75">
        <f t="shared" si="6"/>
        <v>0</v>
      </c>
      <c r="U12" s="134" t="str">
        <f t="shared" si="7"/>
        <v/>
      </c>
    </row>
    <row r="13" spans="1:32" ht="120" customHeight="1" x14ac:dyDescent="0.25">
      <c r="A13" s="475"/>
      <c r="B13" s="288" t="s">
        <v>513</v>
      </c>
      <c r="C13" s="131" t="s">
        <v>514</v>
      </c>
      <c r="D13" s="132" t="s">
        <v>510</v>
      </c>
      <c r="E13" s="174" t="str">
        <f t="shared" si="0"/>
        <v>Sì</v>
      </c>
      <c r="F13" s="22" t="s">
        <v>73</v>
      </c>
      <c r="G13" s="133" t="str">
        <f t="shared" si="1"/>
        <v xml:space="preserve">Evento/Minaccia possibile; è un evento che si è già verificato o che può verificarsi con frequenza in media con le tendenze riportate da studi, ricerche, statistiche di settore </v>
      </c>
      <c r="H13" s="23" t="s">
        <v>515</v>
      </c>
      <c r="I13" s="75">
        <f t="shared" si="2"/>
        <v>2</v>
      </c>
      <c r="J13" s="75">
        <f t="shared" si="8"/>
        <v>1</v>
      </c>
      <c r="K13" s="75">
        <f t="shared" si="9"/>
        <v>2</v>
      </c>
      <c r="L13" s="75"/>
      <c r="M13" s="75" t="s">
        <v>364</v>
      </c>
      <c r="N13" s="75"/>
      <c r="O13" s="75"/>
      <c r="P13" s="75"/>
      <c r="Q13" s="75">
        <f t="shared" si="3"/>
        <v>2</v>
      </c>
      <c r="R13" s="75">
        <f t="shared" si="4"/>
        <v>0</v>
      </c>
      <c r="S13" s="75">
        <f t="shared" si="5"/>
        <v>0</v>
      </c>
      <c r="T13" s="75">
        <f t="shared" si="6"/>
        <v>0</v>
      </c>
      <c r="U13" s="134" t="str">
        <f t="shared" si="7"/>
        <v/>
      </c>
    </row>
    <row r="14" spans="1:32" ht="120" customHeight="1" x14ac:dyDescent="0.25">
      <c r="A14" s="475"/>
      <c r="B14" s="288" t="s">
        <v>516</v>
      </c>
      <c r="C14" s="131" t="s">
        <v>514</v>
      </c>
      <c r="D14" s="132" t="s">
        <v>510</v>
      </c>
      <c r="E14" s="174" t="str">
        <f t="shared" ref="E14" si="10">HLOOKUP(B14,minacce_applicabili,26,FALSE)</f>
        <v>Sì</v>
      </c>
      <c r="F14" s="22" t="s">
        <v>71</v>
      </c>
      <c r="G14" s="133" t="str">
        <f t="shared" ref="G14" si="11">IF(F14="","",VLOOKUP(F14,livelli_probabilita,2,FALSE))</f>
        <v xml:space="preserve">Evento/Minaccia poco probabile/frequente, o raro; è improbabile che la minaccia avvenga in condizioni normali o può verificarsi con frequenza inferiore rispetto alle tendenze riportate da studi, ricerche, statistiche di settore </v>
      </c>
      <c r="H14" s="23" t="s">
        <v>517</v>
      </c>
      <c r="I14" s="75">
        <f t="shared" ref="I14" si="12">_xlfn.IFNA(VLOOKUP(F14,livelli_probabilita,3,FALSE),0)</f>
        <v>1</v>
      </c>
      <c r="J14" s="75">
        <f t="shared" ref="J14" si="13">IF(E14="Sì",1,0)</f>
        <v>1</v>
      </c>
      <c r="K14" s="75">
        <f t="shared" ref="K14" si="14">I14*J14</f>
        <v>1</v>
      </c>
      <c r="L14" s="75"/>
      <c r="M14" s="75" t="s">
        <v>364</v>
      </c>
      <c r="N14" s="75"/>
      <c r="O14" s="75"/>
      <c r="P14" s="75"/>
      <c r="Q14" s="75">
        <f t="shared" ref="Q14" si="15">IF(M14="X",$K14,0)</f>
        <v>1</v>
      </c>
      <c r="R14" s="75">
        <f t="shared" ref="R14" si="16">IF(N14="X",$K14,0)</f>
        <v>0</v>
      </c>
      <c r="S14" s="75">
        <f t="shared" ref="S14" si="17">IF(O14="X",$K14,0)</f>
        <v>0</v>
      </c>
      <c r="T14" s="75">
        <f t="shared" ref="T14" si="18">IF(P14="X",$K14,0)</f>
        <v>0</v>
      </c>
      <c r="U14" s="134" t="str">
        <f t="shared" ref="U14" si="19">IF(J14=0,"",IF(F14="","RISPOSTA MANCANTE",IF(H14="","Completare le motivazioni","")))</f>
        <v/>
      </c>
    </row>
    <row r="15" spans="1:32" ht="126.75" customHeight="1" x14ac:dyDescent="0.25">
      <c r="A15" s="475"/>
      <c r="B15" s="288" t="s">
        <v>518</v>
      </c>
      <c r="C15" s="131" t="s">
        <v>519</v>
      </c>
      <c r="D15" s="132" t="s">
        <v>520</v>
      </c>
      <c r="E15" s="174" t="str">
        <f t="shared" si="0"/>
        <v>Sì</v>
      </c>
      <c r="F15" s="22" t="s">
        <v>71</v>
      </c>
      <c r="G15" s="133" t="str">
        <f t="shared" si="1"/>
        <v xml:space="preserve">Evento/Minaccia poco probabile/frequente, o raro; è improbabile che la minaccia avvenga in condizioni normali o può verificarsi con frequenza inferiore rispetto alle tendenze riportate da studi, ricerche, statistiche di settore </v>
      </c>
      <c r="H15" s="23" t="s">
        <v>521</v>
      </c>
      <c r="I15" s="75">
        <f t="shared" si="2"/>
        <v>1</v>
      </c>
      <c r="J15" s="75">
        <f t="shared" si="8"/>
        <v>1</v>
      </c>
      <c r="K15" s="75">
        <f t="shared" si="9"/>
        <v>1</v>
      </c>
      <c r="L15" s="75">
        <f>MAX(K8:K15)</f>
        <v>2</v>
      </c>
      <c r="M15" s="75" t="s">
        <v>364</v>
      </c>
      <c r="N15" s="75"/>
      <c r="O15" s="75"/>
      <c r="P15" s="75"/>
      <c r="Q15" s="75">
        <f t="shared" si="3"/>
        <v>1</v>
      </c>
      <c r="R15" s="75">
        <f t="shared" si="4"/>
        <v>0</v>
      </c>
      <c r="S15" s="75">
        <f t="shared" si="5"/>
        <v>0</v>
      </c>
      <c r="T15" s="75">
        <f t="shared" si="6"/>
        <v>0</v>
      </c>
      <c r="U15" s="134" t="str">
        <f t="shared" si="7"/>
        <v/>
      </c>
    </row>
    <row r="16" spans="1:32" ht="120" customHeight="1" x14ac:dyDescent="0.25">
      <c r="A16" s="476" t="s">
        <v>522</v>
      </c>
      <c r="B16" s="288" t="s">
        <v>523</v>
      </c>
      <c r="C16" s="135" t="s">
        <v>495</v>
      </c>
      <c r="D16" s="136" t="s">
        <v>524</v>
      </c>
      <c r="E16" s="175" t="str">
        <f t="shared" si="0"/>
        <v>Sì</v>
      </c>
      <c r="F16" s="22" t="s">
        <v>73</v>
      </c>
      <c r="G16" s="133" t="str">
        <f t="shared" si="1"/>
        <v xml:space="preserve">Evento/Minaccia possibile; è un evento che si è già verificato o che può verificarsi con frequenza in media con le tendenze riportate da studi, ricerche, statistiche di settore </v>
      </c>
      <c r="H16" s="23" t="s">
        <v>525</v>
      </c>
      <c r="I16" s="75">
        <f t="shared" si="2"/>
        <v>2</v>
      </c>
      <c r="J16" s="75">
        <f t="shared" si="8"/>
        <v>1</v>
      </c>
      <c r="K16" s="75">
        <f t="shared" si="9"/>
        <v>2</v>
      </c>
      <c r="L16" s="75"/>
      <c r="M16" s="75"/>
      <c r="N16" s="75"/>
      <c r="O16" s="75"/>
      <c r="P16" s="75" t="s">
        <v>364</v>
      </c>
      <c r="Q16" s="75">
        <f t="shared" si="3"/>
        <v>0</v>
      </c>
      <c r="R16" s="75">
        <f t="shared" si="4"/>
        <v>0</v>
      </c>
      <c r="S16" s="75">
        <f t="shared" si="5"/>
        <v>0</v>
      </c>
      <c r="T16" s="75">
        <f t="shared" si="6"/>
        <v>2</v>
      </c>
      <c r="U16" s="134" t="str">
        <f t="shared" si="7"/>
        <v/>
      </c>
    </row>
    <row r="17" spans="1:21" ht="120" customHeight="1" x14ac:dyDescent="0.25">
      <c r="A17" s="476"/>
      <c r="B17" s="288" t="s">
        <v>526</v>
      </c>
      <c r="C17" s="135" t="s">
        <v>495</v>
      </c>
      <c r="D17" s="136" t="s">
        <v>524</v>
      </c>
      <c r="E17" s="175" t="str">
        <f t="shared" si="0"/>
        <v>Sì</v>
      </c>
      <c r="F17" s="22" t="s">
        <v>71</v>
      </c>
      <c r="G17" s="133" t="str">
        <f t="shared" si="1"/>
        <v xml:space="preserve">Evento/Minaccia poco probabile/frequente, o raro; è improbabile che la minaccia avvenga in condizioni normali o può verificarsi con frequenza inferiore rispetto alle tendenze riportate da studi, ricerche, statistiche di settore </v>
      </c>
      <c r="H17" s="23" t="s">
        <v>527</v>
      </c>
      <c r="I17" s="75">
        <f t="shared" si="2"/>
        <v>1</v>
      </c>
      <c r="J17" s="75">
        <f t="shared" si="8"/>
        <v>1</v>
      </c>
      <c r="K17" s="75">
        <f t="shared" si="9"/>
        <v>1</v>
      </c>
      <c r="L17" s="75"/>
      <c r="M17" s="75"/>
      <c r="N17" s="75"/>
      <c r="O17" s="75"/>
      <c r="P17" s="75" t="s">
        <v>364</v>
      </c>
      <c r="Q17" s="75">
        <f t="shared" si="3"/>
        <v>0</v>
      </c>
      <c r="R17" s="75">
        <f t="shared" si="4"/>
        <v>0</v>
      </c>
      <c r="S17" s="75">
        <f t="shared" si="5"/>
        <v>0</v>
      </c>
      <c r="T17" s="75">
        <f t="shared" si="6"/>
        <v>1</v>
      </c>
      <c r="U17" s="134" t="str">
        <f t="shared" si="7"/>
        <v/>
      </c>
    </row>
    <row r="18" spans="1:21" ht="120" customHeight="1" x14ac:dyDescent="0.25">
      <c r="A18" s="476"/>
      <c r="B18" s="288" t="s">
        <v>528</v>
      </c>
      <c r="C18" s="135" t="s">
        <v>495</v>
      </c>
      <c r="D18" s="136" t="s">
        <v>529</v>
      </c>
      <c r="E18" s="175" t="str">
        <f t="shared" si="0"/>
        <v>Sì</v>
      </c>
      <c r="F18" s="22" t="s">
        <v>71</v>
      </c>
      <c r="G18" s="133" t="str">
        <f t="shared" si="1"/>
        <v xml:space="preserve">Evento/Minaccia poco probabile/frequente, o raro; è improbabile che la minaccia avvenga in condizioni normali o può verificarsi con frequenza inferiore rispetto alle tendenze riportate da studi, ricerche, statistiche di settore </v>
      </c>
      <c r="H18" s="23" t="s">
        <v>530</v>
      </c>
      <c r="I18" s="75">
        <f t="shared" si="2"/>
        <v>1</v>
      </c>
      <c r="J18" s="75">
        <f t="shared" si="8"/>
        <v>1</v>
      </c>
      <c r="K18" s="75">
        <f t="shared" si="9"/>
        <v>1</v>
      </c>
      <c r="L18" s="75"/>
      <c r="M18" s="75"/>
      <c r="N18" s="75"/>
      <c r="O18" s="75"/>
      <c r="P18" s="75" t="s">
        <v>364</v>
      </c>
      <c r="Q18" s="75">
        <f t="shared" si="3"/>
        <v>0</v>
      </c>
      <c r="R18" s="75">
        <f t="shared" si="4"/>
        <v>0</v>
      </c>
      <c r="S18" s="75">
        <f t="shared" si="5"/>
        <v>0</v>
      </c>
      <c r="T18" s="75">
        <f t="shared" si="6"/>
        <v>1</v>
      </c>
      <c r="U18" s="134" t="str">
        <f t="shared" si="7"/>
        <v/>
      </c>
    </row>
    <row r="19" spans="1:21" ht="120" customHeight="1" x14ac:dyDescent="0.25">
      <c r="A19" s="476"/>
      <c r="B19" s="288" t="s">
        <v>531</v>
      </c>
      <c r="C19" s="135" t="s">
        <v>495</v>
      </c>
      <c r="D19" s="136" t="s">
        <v>532</v>
      </c>
      <c r="E19" s="175" t="str">
        <f t="shared" si="0"/>
        <v>Sì</v>
      </c>
      <c r="F19" s="22" t="s">
        <v>71</v>
      </c>
      <c r="G19" s="133" t="str">
        <f t="shared" si="1"/>
        <v xml:space="preserve">Evento/Minaccia poco probabile/frequente, o raro; è improbabile che la minaccia avvenga in condizioni normali o può verificarsi con frequenza inferiore rispetto alle tendenze riportate da studi, ricerche, statistiche di settore </v>
      </c>
      <c r="H19" s="23" t="s">
        <v>533</v>
      </c>
      <c r="I19" s="75">
        <f t="shared" si="2"/>
        <v>1</v>
      </c>
      <c r="J19" s="75">
        <f t="shared" si="8"/>
        <v>1</v>
      </c>
      <c r="K19" s="75">
        <f t="shared" si="9"/>
        <v>1</v>
      </c>
      <c r="L19" s="75"/>
      <c r="M19" s="75"/>
      <c r="N19" s="75"/>
      <c r="O19" s="75"/>
      <c r="P19" s="75" t="s">
        <v>364</v>
      </c>
      <c r="Q19" s="75">
        <f t="shared" si="3"/>
        <v>0</v>
      </c>
      <c r="R19" s="75">
        <f t="shared" si="4"/>
        <v>0</v>
      </c>
      <c r="S19" s="75">
        <f t="shared" si="5"/>
        <v>0</v>
      </c>
      <c r="T19" s="75">
        <f t="shared" si="6"/>
        <v>1</v>
      </c>
      <c r="U19" s="134" t="str">
        <f t="shared" si="7"/>
        <v/>
      </c>
    </row>
    <row r="20" spans="1:21" ht="120" customHeight="1" x14ac:dyDescent="0.25">
      <c r="A20" s="476"/>
      <c r="B20" s="288" t="s">
        <v>534</v>
      </c>
      <c r="C20" s="135" t="s">
        <v>495</v>
      </c>
      <c r="D20" s="136" t="s">
        <v>524</v>
      </c>
      <c r="E20" s="175" t="str">
        <f t="shared" si="0"/>
        <v>Sì</v>
      </c>
      <c r="F20" s="22" t="s">
        <v>71</v>
      </c>
      <c r="G20" s="133" t="str">
        <f t="shared" si="1"/>
        <v xml:space="preserve">Evento/Minaccia poco probabile/frequente, o raro; è improbabile che la minaccia avvenga in condizioni normali o può verificarsi con frequenza inferiore rispetto alle tendenze riportate da studi, ricerche, statistiche di settore </v>
      </c>
      <c r="H20" s="23" t="s">
        <v>533</v>
      </c>
      <c r="I20" s="75">
        <f t="shared" si="2"/>
        <v>1</v>
      </c>
      <c r="J20" s="75">
        <f t="shared" si="8"/>
        <v>1</v>
      </c>
      <c r="K20" s="75">
        <f t="shared" si="9"/>
        <v>1</v>
      </c>
      <c r="L20" s="75">
        <f>MAX(K16:K20)</f>
        <v>2</v>
      </c>
      <c r="M20" s="75"/>
      <c r="N20" s="75"/>
      <c r="O20" s="75"/>
      <c r="P20" s="75" t="s">
        <v>364</v>
      </c>
      <c r="Q20" s="75">
        <f t="shared" si="3"/>
        <v>0</v>
      </c>
      <c r="R20" s="75">
        <f t="shared" si="4"/>
        <v>0</v>
      </c>
      <c r="S20" s="75">
        <f t="shared" si="5"/>
        <v>0</v>
      </c>
      <c r="T20" s="75">
        <f t="shared" si="6"/>
        <v>1</v>
      </c>
      <c r="U20" s="134" t="str">
        <f t="shared" si="7"/>
        <v/>
      </c>
    </row>
    <row r="21" spans="1:21" ht="120" customHeight="1" x14ac:dyDescent="0.25">
      <c r="A21" s="475" t="s">
        <v>535</v>
      </c>
      <c r="B21" s="288" t="s">
        <v>536</v>
      </c>
      <c r="C21" s="131" t="s">
        <v>495</v>
      </c>
      <c r="D21" s="132" t="s">
        <v>524</v>
      </c>
      <c r="E21" s="174" t="str">
        <f t="shared" si="0"/>
        <v>Sì</v>
      </c>
      <c r="F21" s="22" t="s">
        <v>71</v>
      </c>
      <c r="G21" s="133" t="str">
        <f t="shared" si="1"/>
        <v xml:space="preserve">Evento/Minaccia poco probabile/frequente, o raro; è improbabile che la minaccia avvenga in condizioni normali o può verificarsi con frequenza inferiore rispetto alle tendenze riportate da studi, ricerche, statistiche di settore </v>
      </c>
      <c r="H21" s="23" t="s">
        <v>533</v>
      </c>
      <c r="I21" s="75">
        <f t="shared" si="2"/>
        <v>1</v>
      </c>
      <c r="J21" s="75">
        <f t="shared" si="8"/>
        <v>1</v>
      </c>
      <c r="K21" s="75">
        <f t="shared" si="9"/>
        <v>1</v>
      </c>
      <c r="L21" s="75"/>
      <c r="M21" s="75"/>
      <c r="N21" s="75"/>
      <c r="O21" s="75"/>
      <c r="P21" s="75" t="s">
        <v>364</v>
      </c>
      <c r="Q21" s="75">
        <f t="shared" si="3"/>
        <v>0</v>
      </c>
      <c r="R21" s="75">
        <f t="shared" si="4"/>
        <v>0</v>
      </c>
      <c r="S21" s="75">
        <f t="shared" si="5"/>
        <v>0</v>
      </c>
      <c r="T21" s="75">
        <f t="shared" si="6"/>
        <v>1</v>
      </c>
      <c r="U21" s="134" t="str">
        <f t="shared" si="7"/>
        <v/>
      </c>
    </row>
    <row r="22" spans="1:21" ht="120" customHeight="1" x14ac:dyDescent="0.25">
      <c r="A22" s="475"/>
      <c r="B22" s="288" t="s">
        <v>537</v>
      </c>
      <c r="C22" s="131" t="s">
        <v>495</v>
      </c>
      <c r="D22" s="132" t="s">
        <v>524</v>
      </c>
      <c r="E22" s="174" t="str">
        <f t="shared" si="0"/>
        <v>Sì</v>
      </c>
      <c r="F22" s="22" t="s">
        <v>75</v>
      </c>
      <c r="G22" s="133" t="str">
        <f t="shared" si="1"/>
        <v xml:space="preserve">Evento/Minaccia probabile; è un evento che si è già verificato o che può verificarsi con frequenza superiore rispetto alla media con riferimento alle tendenze riportate da studi, ricerche, statistiche di settore </v>
      </c>
      <c r="H22" s="23" t="s">
        <v>538</v>
      </c>
      <c r="I22" s="75">
        <f t="shared" si="2"/>
        <v>3</v>
      </c>
      <c r="J22" s="75">
        <f t="shared" si="8"/>
        <v>1</v>
      </c>
      <c r="K22" s="75">
        <f t="shared" si="9"/>
        <v>3</v>
      </c>
      <c r="L22" s="75"/>
      <c r="M22" s="75"/>
      <c r="N22" s="75"/>
      <c r="O22" s="75"/>
      <c r="P22" s="75" t="s">
        <v>364</v>
      </c>
      <c r="Q22" s="75">
        <f t="shared" si="3"/>
        <v>0</v>
      </c>
      <c r="R22" s="75">
        <f t="shared" si="4"/>
        <v>0</v>
      </c>
      <c r="S22" s="75">
        <f t="shared" si="5"/>
        <v>0</v>
      </c>
      <c r="T22" s="75">
        <f t="shared" si="6"/>
        <v>3</v>
      </c>
      <c r="U22" s="134" t="str">
        <f t="shared" si="7"/>
        <v/>
      </c>
    </row>
    <row r="23" spans="1:21" ht="120" customHeight="1" x14ac:dyDescent="0.25">
      <c r="A23" s="475"/>
      <c r="B23" s="288" t="s">
        <v>539</v>
      </c>
      <c r="C23" s="131" t="s">
        <v>495</v>
      </c>
      <c r="D23" s="132" t="s">
        <v>524</v>
      </c>
      <c r="E23" s="174" t="str">
        <f t="shared" si="0"/>
        <v>Sì</v>
      </c>
      <c r="F23" s="22" t="s">
        <v>71</v>
      </c>
      <c r="G23" s="133" t="str">
        <f t="shared" si="1"/>
        <v xml:space="preserve">Evento/Minaccia poco probabile/frequente, o raro; è improbabile che la minaccia avvenga in condizioni normali o può verificarsi con frequenza inferiore rispetto alle tendenze riportate da studi, ricerche, statistiche di settore </v>
      </c>
      <c r="H23" s="23" t="s">
        <v>533</v>
      </c>
      <c r="I23" s="75">
        <f t="shared" si="2"/>
        <v>1</v>
      </c>
      <c r="J23" s="75">
        <f t="shared" si="8"/>
        <v>1</v>
      </c>
      <c r="K23" s="75">
        <f t="shared" si="9"/>
        <v>1</v>
      </c>
      <c r="L23" s="75">
        <f>MAX(K21:K23)</f>
        <v>3</v>
      </c>
      <c r="M23" s="75"/>
      <c r="N23" s="75"/>
      <c r="O23" s="75"/>
      <c r="P23" s="75" t="s">
        <v>364</v>
      </c>
      <c r="Q23" s="75">
        <f t="shared" si="3"/>
        <v>0</v>
      </c>
      <c r="R23" s="75">
        <f t="shared" si="4"/>
        <v>0</v>
      </c>
      <c r="S23" s="75">
        <f t="shared" si="5"/>
        <v>0</v>
      </c>
      <c r="T23" s="75">
        <f t="shared" si="6"/>
        <v>1</v>
      </c>
      <c r="U23" s="134" t="str">
        <f t="shared" si="7"/>
        <v/>
      </c>
    </row>
    <row r="24" spans="1:21" ht="120" customHeight="1" x14ac:dyDescent="0.25">
      <c r="A24" s="476" t="s">
        <v>540</v>
      </c>
      <c r="B24" s="288" t="s">
        <v>541</v>
      </c>
      <c r="C24" s="135" t="s">
        <v>495</v>
      </c>
      <c r="D24" s="136" t="s">
        <v>542</v>
      </c>
      <c r="E24" s="175" t="str">
        <f t="shared" si="0"/>
        <v>Sì</v>
      </c>
      <c r="F24" s="22" t="s">
        <v>73</v>
      </c>
      <c r="G24" s="133" t="str">
        <f t="shared" si="1"/>
        <v xml:space="preserve">Evento/Minaccia possibile; è un evento che si è già verificato o che può verificarsi con frequenza in media con le tendenze riportate da studi, ricerche, statistiche di settore </v>
      </c>
      <c r="H24" s="23" t="s">
        <v>543</v>
      </c>
      <c r="I24" s="75">
        <f t="shared" si="2"/>
        <v>2</v>
      </c>
      <c r="J24" s="75">
        <f t="shared" si="8"/>
        <v>1</v>
      </c>
      <c r="K24" s="75">
        <f t="shared" si="9"/>
        <v>2</v>
      </c>
      <c r="L24" s="75"/>
      <c r="M24" s="75"/>
      <c r="N24" s="75"/>
      <c r="O24" s="75"/>
      <c r="P24" s="75" t="s">
        <v>364</v>
      </c>
      <c r="Q24" s="75">
        <f t="shared" si="3"/>
        <v>0</v>
      </c>
      <c r="R24" s="75">
        <f t="shared" si="4"/>
        <v>0</v>
      </c>
      <c r="S24" s="75">
        <f t="shared" si="5"/>
        <v>0</v>
      </c>
      <c r="T24" s="75">
        <f t="shared" si="6"/>
        <v>2</v>
      </c>
      <c r="U24" s="134" t="str">
        <f t="shared" si="7"/>
        <v/>
      </c>
    </row>
    <row r="25" spans="1:21" ht="120" customHeight="1" x14ac:dyDescent="0.25">
      <c r="A25" s="476"/>
      <c r="B25" s="288" t="s">
        <v>544</v>
      </c>
      <c r="C25" s="135" t="s">
        <v>495</v>
      </c>
      <c r="D25" s="136" t="s">
        <v>545</v>
      </c>
      <c r="E25" s="175" t="str">
        <f t="shared" si="0"/>
        <v>Sì</v>
      </c>
      <c r="F25" s="22" t="s">
        <v>73</v>
      </c>
      <c r="G25" s="133" t="str">
        <f t="shared" si="1"/>
        <v xml:space="preserve">Evento/Minaccia possibile; è un evento che si è già verificato o che può verificarsi con frequenza in media con le tendenze riportate da studi, ricerche, statistiche di settore </v>
      </c>
      <c r="H25" s="23" t="s">
        <v>543</v>
      </c>
      <c r="I25" s="75">
        <f t="shared" si="2"/>
        <v>2</v>
      </c>
      <c r="J25" s="75">
        <f t="shared" si="8"/>
        <v>1</v>
      </c>
      <c r="K25" s="75">
        <f t="shared" si="9"/>
        <v>2</v>
      </c>
      <c r="L25" s="75"/>
      <c r="M25" s="75"/>
      <c r="N25" s="75"/>
      <c r="O25" s="75"/>
      <c r="P25" s="75" t="s">
        <v>364</v>
      </c>
      <c r="Q25" s="75">
        <f t="shared" si="3"/>
        <v>0</v>
      </c>
      <c r="R25" s="75">
        <f t="shared" si="4"/>
        <v>0</v>
      </c>
      <c r="S25" s="75">
        <f t="shared" si="5"/>
        <v>0</v>
      </c>
      <c r="T25" s="75">
        <f t="shared" si="6"/>
        <v>2</v>
      </c>
      <c r="U25" s="134" t="str">
        <f t="shared" si="7"/>
        <v/>
      </c>
    </row>
    <row r="26" spans="1:21" ht="120" customHeight="1" x14ac:dyDescent="0.25">
      <c r="A26" s="476"/>
      <c r="B26" s="288" t="s">
        <v>546</v>
      </c>
      <c r="C26" s="135" t="s">
        <v>547</v>
      </c>
      <c r="D26" s="136" t="s">
        <v>548</v>
      </c>
      <c r="E26" s="175" t="str">
        <f t="shared" si="0"/>
        <v>Sì</v>
      </c>
      <c r="F26" s="22" t="s">
        <v>71</v>
      </c>
      <c r="G26" s="133" t="str">
        <f t="shared" si="1"/>
        <v xml:space="preserve">Evento/Minaccia poco probabile/frequente, o raro; è improbabile che la minaccia avvenga in condizioni normali o può verificarsi con frequenza inferiore rispetto alle tendenze riportate da studi, ricerche, statistiche di settore </v>
      </c>
      <c r="H26" s="23" t="s">
        <v>549</v>
      </c>
      <c r="I26" s="75">
        <f t="shared" si="2"/>
        <v>1</v>
      </c>
      <c r="J26" s="75">
        <f t="shared" si="8"/>
        <v>1</v>
      </c>
      <c r="K26" s="75">
        <f t="shared" si="9"/>
        <v>1</v>
      </c>
      <c r="L26" s="75"/>
      <c r="M26" s="75"/>
      <c r="N26" s="75"/>
      <c r="O26" s="75" t="s">
        <v>364</v>
      </c>
      <c r="P26" s="75" t="s">
        <v>364</v>
      </c>
      <c r="Q26" s="75">
        <f t="shared" si="3"/>
        <v>0</v>
      </c>
      <c r="R26" s="75">
        <f t="shared" si="4"/>
        <v>0</v>
      </c>
      <c r="S26" s="75">
        <f t="shared" si="5"/>
        <v>1</v>
      </c>
      <c r="T26" s="75">
        <f t="shared" si="6"/>
        <v>1</v>
      </c>
      <c r="U26" s="134" t="str">
        <f t="shared" si="7"/>
        <v/>
      </c>
    </row>
    <row r="27" spans="1:21" ht="120" customHeight="1" x14ac:dyDescent="0.25">
      <c r="A27" s="476"/>
      <c r="B27" s="288" t="s">
        <v>550</v>
      </c>
      <c r="C27" s="135" t="s">
        <v>495</v>
      </c>
      <c r="D27" s="136" t="s">
        <v>551</v>
      </c>
      <c r="E27" s="175" t="str">
        <f t="shared" si="0"/>
        <v>Sì</v>
      </c>
      <c r="F27" s="22" t="s">
        <v>73</v>
      </c>
      <c r="G27" s="133" t="str">
        <f t="shared" si="1"/>
        <v xml:space="preserve">Evento/Minaccia possibile; è un evento che si è già verificato o che può verificarsi con frequenza in media con le tendenze riportate da studi, ricerche, statistiche di settore </v>
      </c>
      <c r="H27" s="23" t="s">
        <v>543</v>
      </c>
      <c r="I27" s="75">
        <f t="shared" si="2"/>
        <v>2</v>
      </c>
      <c r="J27" s="75">
        <f t="shared" si="8"/>
        <v>1</v>
      </c>
      <c r="K27" s="75">
        <f t="shared" si="9"/>
        <v>2</v>
      </c>
      <c r="L27" s="75"/>
      <c r="M27" s="75"/>
      <c r="N27" s="75"/>
      <c r="O27" s="75"/>
      <c r="P27" s="75" t="s">
        <v>364</v>
      </c>
      <c r="Q27" s="75">
        <f t="shared" si="3"/>
        <v>0</v>
      </c>
      <c r="R27" s="75">
        <f t="shared" si="4"/>
        <v>0</v>
      </c>
      <c r="S27" s="75">
        <f t="shared" si="5"/>
        <v>0</v>
      </c>
      <c r="T27" s="75">
        <f t="shared" si="6"/>
        <v>2</v>
      </c>
      <c r="U27" s="134" t="str">
        <f t="shared" si="7"/>
        <v/>
      </c>
    </row>
    <row r="28" spans="1:21" ht="135.75" customHeight="1" x14ac:dyDescent="0.25">
      <c r="A28" s="476"/>
      <c r="B28" s="288" t="s">
        <v>552</v>
      </c>
      <c r="C28" s="135" t="s">
        <v>495</v>
      </c>
      <c r="D28" s="136" t="s">
        <v>553</v>
      </c>
      <c r="E28" s="175" t="str">
        <f t="shared" si="0"/>
        <v>Sì</v>
      </c>
      <c r="F28" s="22" t="s">
        <v>71</v>
      </c>
      <c r="G28" s="133" t="str">
        <f t="shared" si="1"/>
        <v xml:space="preserve">Evento/Minaccia poco probabile/frequente, o raro; è improbabile che la minaccia avvenga in condizioni normali o può verificarsi con frequenza inferiore rispetto alle tendenze riportate da studi, ricerche, statistiche di settore </v>
      </c>
      <c r="H28" s="23" t="s">
        <v>549</v>
      </c>
      <c r="I28" s="75">
        <f t="shared" si="2"/>
        <v>1</v>
      </c>
      <c r="J28" s="75">
        <f t="shared" si="8"/>
        <v>1</v>
      </c>
      <c r="K28" s="75">
        <f t="shared" si="9"/>
        <v>1</v>
      </c>
      <c r="L28" s="75"/>
      <c r="M28" s="75"/>
      <c r="N28" s="75"/>
      <c r="O28" s="75"/>
      <c r="P28" s="75" t="s">
        <v>364</v>
      </c>
      <c r="Q28" s="75">
        <f t="shared" si="3"/>
        <v>0</v>
      </c>
      <c r="R28" s="75">
        <f t="shared" si="4"/>
        <v>0</v>
      </c>
      <c r="S28" s="75">
        <f t="shared" si="5"/>
        <v>0</v>
      </c>
      <c r="T28" s="75">
        <f t="shared" si="6"/>
        <v>1</v>
      </c>
      <c r="U28" s="134" t="str">
        <f t="shared" si="7"/>
        <v/>
      </c>
    </row>
    <row r="29" spans="1:21" ht="120" customHeight="1" x14ac:dyDescent="0.25">
      <c r="A29" s="476"/>
      <c r="B29" s="288" t="s">
        <v>554</v>
      </c>
      <c r="C29" s="135" t="s">
        <v>495</v>
      </c>
      <c r="D29" s="136" t="s">
        <v>555</v>
      </c>
      <c r="E29" s="175" t="str">
        <f t="shared" si="0"/>
        <v>Sì</v>
      </c>
      <c r="F29" s="22" t="s">
        <v>71</v>
      </c>
      <c r="G29" s="133" t="str">
        <f t="shared" si="1"/>
        <v xml:space="preserve">Evento/Minaccia poco probabile/frequente, o raro; è improbabile che la minaccia avvenga in condizioni normali o può verificarsi con frequenza inferiore rispetto alle tendenze riportate da studi, ricerche, statistiche di settore </v>
      </c>
      <c r="H29" s="23" t="s">
        <v>549</v>
      </c>
      <c r="I29" s="75">
        <f t="shared" si="2"/>
        <v>1</v>
      </c>
      <c r="J29" s="75">
        <f t="shared" si="8"/>
        <v>1</v>
      </c>
      <c r="K29" s="75">
        <f t="shared" si="9"/>
        <v>1</v>
      </c>
      <c r="L29" s="75">
        <f>MAX(K24:K29)</f>
        <v>2</v>
      </c>
      <c r="M29" s="75"/>
      <c r="N29" s="75"/>
      <c r="O29" s="75"/>
      <c r="P29" s="75" t="s">
        <v>364</v>
      </c>
      <c r="Q29" s="75">
        <f t="shared" si="3"/>
        <v>0</v>
      </c>
      <c r="R29" s="75">
        <f t="shared" si="4"/>
        <v>0</v>
      </c>
      <c r="S29" s="75">
        <f t="shared" si="5"/>
        <v>0</v>
      </c>
      <c r="T29" s="75">
        <f t="shared" si="6"/>
        <v>1</v>
      </c>
      <c r="U29" s="134" t="str">
        <f t="shared" si="7"/>
        <v/>
      </c>
    </row>
    <row r="30" spans="1:21" ht="120" customHeight="1" x14ac:dyDescent="0.25">
      <c r="A30" s="475" t="s">
        <v>556</v>
      </c>
      <c r="B30" s="288" t="s">
        <v>557</v>
      </c>
      <c r="C30" s="131" t="s">
        <v>495</v>
      </c>
      <c r="D30" s="132" t="s">
        <v>558</v>
      </c>
      <c r="E30" s="174" t="str">
        <f t="shared" si="0"/>
        <v>Sì</v>
      </c>
      <c r="F30" s="22" t="s">
        <v>75</v>
      </c>
      <c r="G30" s="133" t="str">
        <f t="shared" si="1"/>
        <v xml:space="preserve">Evento/Minaccia probabile; è un evento che si è già verificato o che può verificarsi con frequenza superiore rispetto alla media con riferimento alle tendenze riportate da studi, ricerche, statistiche di settore </v>
      </c>
      <c r="H30" s="23" t="s">
        <v>559</v>
      </c>
      <c r="I30" s="75">
        <f t="shared" si="2"/>
        <v>3</v>
      </c>
      <c r="J30" s="75">
        <f t="shared" si="8"/>
        <v>1</v>
      </c>
      <c r="K30" s="75">
        <f t="shared" si="9"/>
        <v>3</v>
      </c>
      <c r="L30" s="75"/>
      <c r="M30" s="75"/>
      <c r="N30" s="75"/>
      <c r="O30" s="75"/>
      <c r="P30" s="75" t="s">
        <v>364</v>
      </c>
      <c r="Q30" s="75">
        <f t="shared" si="3"/>
        <v>0</v>
      </c>
      <c r="R30" s="75">
        <f t="shared" si="4"/>
        <v>0</v>
      </c>
      <c r="S30" s="75">
        <f t="shared" si="5"/>
        <v>0</v>
      </c>
      <c r="T30" s="75">
        <f t="shared" si="6"/>
        <v>3</v>
      </c>
      <c r="U30" s="134" t="str">
        <f t="shared" si="7"/>
        <v/>
      </c>
    </row>
    <row r="31" spans="1:21" ht="120" customHeight="1" x14ac:dyDescent="0.25">
      <c r="A31" s="475"/>
      <c r="B31" s="288" t="s">
        <v>560</v>
      </c>
      <c r="C31" s="131" t="s">
        <v>495</v>
      </c>
      <c r="D31" s="132" t="s">
        <v>558</v>
      </c>
      <c r="E31" s="174" t="str">
        <f t="shared" si="0"/>
        <v>Sì</v>
      </c>
      <c r="F31" s="22" t="s">
        <v>71</v>
      </c>
      <c r="G31" s="133" t="str">
        <f t="shared" si="1"/>
        <v xml:space="preserve">Evento/Minaccia poco probabile/frequente, o raro; è improbabile che la minaccia avvenga in condizioni normali o può verificarsi con frequenza inferiore rispetto alle tendenze riportate da studi, ricerche, statistiche di settore </v>
      </c>
      <c r="H31" s="23" t="s">
        <v>533</v>
      </c>
      <c r="I31" s="75">
        <f t="shared" si="2"/>
        <v>1</v>
      </c>
      <c r="J31" s="75">
        <f t="shared" si="8"/>
        <v>1</v>
      </c>
      <c r="K31" s="75">
        <f t="shared" si="9"/>
        <v>1</v>
      </c>
      <c r="L31" s="75"/>
      <c r="M31" s="75"/>
      <c r="N31" s="75"/>
      <c r="O31" s="75"/>
      <c r="P31" s="75" t="s">
        <v>364</v>
      </c>
      <c r="Q31" s="75">
        <f t="shared" si="3"/>
        <v>0</v>
      </c>
      <c r="R31" s="75">
        <f t="shared" si="4"/>
        <v>0</v>
      </c>
      <c r="S31" s="75">
        <f t="shared" si="5"/>
        <v>0</v>
      </c>
      <c r="T31" s="75">
        <f t="shared" si="6"/>
        <v>1</v>
      </c>
      <c r="U31" s="134" t="str">
        <f t="shared" si="7"/>
        <v/>
      </c>
    </row>
    <row r="32" spans="1:21" ht="120" customHeight="1" x14ac:dyDescent="0.25">
      <c r="A32" s="475"/>
      <c r="B32" s="288" t="s">
        <v>561</v>
      </c>
      <c r="C32" s="131" t="s">
        <v>562</v>
      </c>
      <c r="D32" s="132" t="s">
        <v>563</v>
      </c>
      <c r="E32" s="174" t="str">
        <f t="shared" si="0"/>
        <v>Sì</v>
      </c>
      <c r="F32" s="22" t="s">
        <v>75</v>
      </c>
      <c r="G32" s="133" t="str">
        <f t="shared" si="1"/>
        <v xml:space="preserve">Evento/Minaccia probabile; è un evento che si è già verificato o che può verificarsi con frequenza superiore rispetto alla media con riferimento alle tendenze riportate da studi, ricerche, statistiche di settore </v>
      </c>
      <c r="H32" s="23" t="s">
        <v>559</v>
      </c>
      <c r="I32" s="75">
        <f t="shared" si="2"/>
        <v>3</v>
      </c>
      <c r="J32" s="75">
        <f t="shared" si="8"/>
        <v>1</v>
      </c>
      <c r="K32" s="75">
        <f t="shared" si="9"/>
        <v>3</v>
      </c>
      <c r="L32" s="75"/>
      <c r="M32" s="75"/>
      <c r="N32" s="75" t="s">
        <v>364</v>
      </c>
      <c r="O32" s="75" t="s">
        <v>364</v>
      </c>
      <c r="P32" s="75" t="s">
        <v>364</v>
      </c>
      <c r="Q32" s="75">
        <f t="shared" si="3"/>
        <v>0</v>
      </c>
      <c r="R32" s="75">
        <f t="shared" si="4"/>
        <v>3</v>
      </c>
      <c r="S32" s="75">
        <f t="shared" si="5"/>
        <v>3</v>
      </c>
      <c r="T32" s="75">
        <f t="shared" si="6"/>
        <v>3</v>
      </c>
      <c r="U32" s="134" t="str">
        <f t="shared" si="7"/>
        <v/>
      </c>
    </row>
    <row r="33" spans="1:21" ht="120" customHeight="1" x14ac:dyDescent="0.25">
      <c r="A33" s="475"/>
      <c r="B33" s="288" t="s">
        <v>564</v>
      </c>
      <c r="C33" s="131" t="s">
        <v>493</v>
      </c>
      <c r="D33" s="132" t="s">
        <v>565</v>
      </c>
      <c r="E33" s="174" t="str">
        <f t="shared" si="0"/>
        <v>Sì</v>
      </c>
      <c r="F33" s="22" t="s">
        <v>75</v>
      </c>
      <c r="G33" s="133" t="str">
        <f t="shared" si="1"/>
        <v xml:space="preserve">Evento/Minaccia probabile; è un evento che si è già verificato o che può verificarsi con frequenza superiore rispetto alla media con riferimento alle tendenze riportate da studi, ricerche, statistiche di settore </v>
      </c>
      <c r="H33" s="23" t="s">
        <v>559</v>
      </c>
      <c r="I33" s="75">
        <f t="shared" si="2"/>
        <v>3</v>
      </c>
      <c r="J33" s="75">
        <f t="shared" si="8"/>
        <v>1</v>
      </c>
      <c r="K33" s="75">
        <f t="shared" si="9"/>
        <v>3</v>
      </c>
      <c r="L33" s="75"/>
      <c r="M33" s="75"/>
      <c r="N33" s="75" t="s">
        <v>364</v>
      </c>
      <c r="O33" s="75"/>
      <c r="P33" s="75"/>
      <c r="Q33" s="75">
        <f t="shared" si="3"/>
        <v>0</v>
      </c>
      <c r="R33" s="75">
        <f t="shared" si="4"/>
        <v>3</v>
      </c>
      <c r="S33" s="75">
        <f t="shared" si="5"/>
        <v>0</v>
      </c>
      <c r="T33" s="75">
        <f t="shared" si="6"/>
        <v>0</v>
      </c>
      <c r="U33" s="134" t="str">
        <f t="shared" si="7"/>
        <v/>
      </c>
    </row>
    <row r="34" spans="1:21" ht="120" customHeight="1" x14ac:dyDescent="0.25">
      <c r="A34" s="475"/>
      <c r="B34" s="288" t="s">
        <v>566</v>
      </c>
      <c r="C34" s="131" t="s">
        <v>567</v>
      </c>
      <c r="D34" s="132" t="s">
        <v>568</v>
      </c>
      <c r="E34" s="174" t="str">
        <f t="shared" si="0"/>
        <v>Sì</v>
      </c>
      <c r="F34" s="22" t="s">
        <v>71</v>
      </c>
      <c r="G34" s="133" t="str">
        <f t="shared" si="1"/>
        <v xml:space="preserve">Evento/Minaccia poco probabile/frequente, o raro; è improbabile che la minaccia avvenga in condizioni normali o può verificarsi con frequenza inferiore rispetto alle tendenze riportate da studi, ricerche, statistiche di settore </v>
      </c>
      <c r="H34" s="23" t="s">
        <v>533</v>
      </c>
      <c r="I34" s="75">
        <f t="shared" si="2"/>
        <v>1</v>
      </c>
      <c r="J34" s="75">
        <f t="shared" si="8"/>
        <v>1</v>
      </c>
      <c r="K34" s="75">
        <f t="shared" si="9"/>
        <v>1</v>
      </c>
      <c r="L34" s="75"/>
      <c r="M34" s="75"/>
      <c r="N34" s="75" t="s">
        <v>364</v>
      </c>
      <c r="O34" s="75"/>
      <c r="P34" s="75" t="s">
        <v>364</v>
      </c>
      <c r="Q34" s="75">
        <f t="shared" si="3"/>
        <v>0</v>
      </c>
      <c r="R34" s="75">
        <f t="shared" si="4"/>
        <v>1</v>
      </c>
      <c r="S34" s="75">
        <f t="shared" si="5"/>
        <v>0</v>
      </c>
      <c r="T34" s="75">
        <f t="shared" si="6"/>
        <v>1</v>
      </c>
      <c r="U34" s="134" t="str">
        <f t="shared" si="7"/>
        <v/>
      </c>
    </row>
    <row r="35" spans="1:21" ht="135.75" customHeight="1" x14ac:dyDescent="0.25">
      <c r="A35" s="475"/>
      <c r="B35" s="288" t="s">
        <v>569</v>
      </c>
      <c r="C35" s="131" t="s">
        <v>562</v>
      </c>
      <c r="D35" s="132" t="s">
        <v>565</v>
      </c>
      <c r="E35" s="174" t="str">
        <f t="shared" si="0"/>
        <v>Sì</v>
      </c>
      <c r="F35" s="22" t="s">
        <v>75</v>
      </c>
      <c r="G35" s="133" t="str">
        <f t="shared" si="1"/>
        <v xml:space="preserve">Evento/Minaccia probabile; è un evento che si è già verificato o che può verificarsi con frequenza superiore rispetto alla media con riferimento alle tendenze riportate da studi, ricerche, statistiche di settore </v>
      </c>
      <c r="H35" s="23" t="s">
        <v>559</v>
      </c>
      <c r="I35" s="75">
        <f t="shared" si="2"/>
        <v>3</v>
      </c>
      <c r="J35" s="75">
        <f t="shared" si="8"/>
        <v>1</v>
      </c>
      <c r="K35" s="75">
        <f t="shared" si="9"/>
        <v>3</v>
      </c>
      <c r="L35" s="75"/>
      <c r="M35" s="75"/>
      <c r="N35" s="75" t="s">
        <v>364</v>
      </c>
      <c r="O35" s="75" t="s">
        <v>364</v>
      </c>
      <c r="P35" s="75" t="s">
        <v>364</v>
      </c>
      <c r="Q35" s="75">
        <f t="shared" si="3"/>
        <v>0</v>
      </c>
      <c r="R35" s="75">
        <f t="shared" si="4"/>
        <v>3</v>
      </c>
      <c r="S35" s="75">
        <f t="shared" si="5"/>
        <v>3</v>
      </c>
      <c r="T35" s="75">
        <f t="shared" si="6"/>
        <v>3</v>
      </c>
      <c r="U35" s="134" t="str">
        <f t="shared" si="7"/>
        <v/>
      </c>
    </row>
    <row r="36" spans="1:21" ht="120" customHeight="1" x14ac:dyDescent="0.25">
      <c r="A36" s="475"/>
      <c r="B36" s="288" t="s">
        <v>570</v>
      </c>
      <c r="C36" s="131" t="s">
        <v>562</v>
      </c>
      <c r="D36" s="132" t="s">
        <v>571</v>
      </c>
      <c r="E36" s="174" t="str">
        <f t="shared" si="0"/>
        <v>Sì</v>
      </c>
      <c r="F36" s="22" t="s">
        <v>71</v>
      </c>
      <c r="G36" s="133" t="str">
        <f t="shared" si="1"/>
        <v xml:space="preserve">Evento/Minaccia poco probabile/frequente, o raro; è improbabile che la minaccia avvenga in condizioni normali o può verificarsi con frequenza inferiore rispetto alle tendenze riportate da studi, ricerche, statistiche di settore </v>
      </c>
      <c r="H36" s="23" t="s">
        <v>533</v>
      </c>
      <c r="I36" s="75">
        <f t="shared" si="2"/>
        <v>1</v>
      </c>
      <c r="J36" s="75">
        <f t="shared" si="8"/>
        <v>1</v>
      </c>
      <c r="K36" s="75">
        <f t="shared" si="9"/>
        <v>1</v>
      </c>
      <c r="L36" s="75"/>
      <c r="M36" s="75"/>
      <c r="N36" s="75" t="s">
        <v>364</v>
      </c>
      <c r="O36" s="75" t="s">
        <v>364</v>
      </c>
      <c r="P36" s="75" t="s">
        <v>364</v>
      </c>
      <c r="Q36" s="75">
        <f t="shared" si="3"/>
        <v>0</v>
      </c>
      <c r="R36" s="75">
        <f t="shared" si="4"/>
        <v>1</v>
      </c>
      <c r="S36" s="75">
        <f t="shared" si="5"/>
        <v>1</v>
      </c>
      <c r="T36" s="75">
        <f t="shared" si="6"/>
        <v>1</v>
      </c>
      <c r="U36" s="134" t="str">
        <f t="shared" si="7"/>
        <v/>
      </c>
    </row>
    <row r="37" spans="1:21" ht="120" customHeight="1" x14ac:dyDescent="0.25">
      <c r="A37" s="475"/>
      <c r="B37" s="288" t="s">
        <v>572</v>
      </c>
      <c r="C37" s="131" t="s">
        <v>562</v>
      </c>
      <c r="D37" s="132" t="s">
        <v>571</v>
      </c>
      <c r="E37" s="174" t="str">
        <f t="shared" si="0"/>
        <v>No</v>
      </c>
      <c r="F37" s="22"/>
      <c r="G37" s="133" t="str">
        <f t="shared" si="1"/>
        <v/>
      </c>
      <c r="H37" s="23" t="s">
        <v>573</v>
      </c>
      <c r="I37" s="75">
        <f t="shared" si="2"/>
        <v>0</v>
      </c>
      <c r="J37" s="75">
        <f t="shared" si="8"/>
        <v>0</v>
      </c>
      <c r="K37" s="75">
        <f t="shared" si="9"/>
        <v>0</v>
      </c>
      <c r="L37" s="75"/>
      <c r="M37" s="75"/>
      <c r="N37" s="75" t="s">
        <v>364</v>
      </c>
      <c r="O37" s="75" t="s">
        <v>364</v>
      </c>
      <c r="P37" s="75" t="s">
        <v>364</v>
      </c>
      <c r="Q37" s="75">
        <f t="shared" si="3"/>
        <v>0</v>
      </c>
      <c r="R37" s="75">
        <f t="shared" si="4"/>
        <v>0</v>
      </c>
      <c r="S37" s="75">
        <f t="shared" si="5"/>
        <v>0</v>
      </c>
      <c r="T37" s="75">
        <f t="shared" si="6"/>
        <v>0</v>
      </c>
      <c r="U37" s="134" t="str">
        <f t="shared" si="7"/>
        <v/>
      </c>
    </row>
    <row r="38" spans="1:21" ht="120" customHeight="1" x14ac:dyDescent="0.25">
      <c r="A38" s="475"/>
      <c r="B38" s="288" t="s">
        <v>574</v>
      </c>
      <c r="C38" s="131" t="s">
        <v>562</v>
      </c>
      <c r="D38" s="132" t="s">
        <v>575</v>
      </c>
      <c r="E38" s="174" t="str">
        <f t="shared" si="0"/>
        <v>Sì</v>
      </c>
      <c r="F38" s="22" t="s">
        <v>75</v>
      </c>
      <c r="G38" s="133" t="str">
        <f t="shared" si="1"/>
        <v xml:space="preserve">Evento/Minaccia probabile; è un evento che si è già verificato o che può verificarsi con frequenza superiore rispetto alla media con riferimento alle tendenze riportate da studi, ricerche, statistiche di settore </v>
      </c>
      <c r="H38" s="23" t="s">
        <v>559</v>
      </c>
      <c r="I38" s="75">
        <f t="shared" si="2"/>
        <v>3</v>
      </c>
      <c r="J38" s="75">
        <f t="shared" si="8"/>
        <v>1</v>
      </c>
      <c r="K38" s="75">
        <f t="shared" si="9"/>
        <v>3</v>
      </c>
      <c r="L38" s="75"/>
      <c r="M38" s="75"/>
      <c r="N38" s="75" t="s">
        <v>364</v>
      </c>
      <c r="O38" s="75" t="s">
        <v>364</v>
      </c>
      <c r="P38" s="75" t="s">
        <v>364</v>
      </c>
      <c r="Q38" s="75">
        <f t="shared" si="3"/>
        <v>0</v>
      </c>
      <c r="R38" s="75">
        <f t="shared" si="4"/>
        <v>3</v>
      </c>
      <c r="S38" s="75">
        <f t="shared" si="5"/>
        <v>3</v>
      </c>
      <c r="T38" s="75">
        <f t="shared" si="6"/>
        <v>3</v>
      </c>
      <c r="U38" s="134" t="str">
        <f t="shared" si="7"/>
        <v/>
      </c>
    </row>
    <row r="39" spans="1:21" ht="120" customHeight="1" x14ac:dyDescent="0.25">
      <c r="A39" s="475"/>
      <c r="B39" s="288" t="s">
        <v>576</v>
      </c>
      <c r="C39" s="131" t="s">
        <v>562</v>
      </c>
      <c r="D39" s="132" t="s">
        <v>555</v>
      </c>
      <c r="E39" s="174" t="str">
        <f t="shared" si="0"/>
        <v>Sì</v>
      </c>
      <c r="F39" s="22" t="s">
        <v>71</v>
      </c>
      <c r="G39" s="133" t="str">
        <f t="shared" si="1"/>
        <v xml:space="preserve">Evento/Minaccia poco probabile/frequente, o raro; è improbabile che la minaccia avvenga in condizioni normali o può verificarsi con frequenza inferiore rispetto alle tendenze riportate da studi, ricerche, statistiche di settore </v>
      </c>
      <c r="H39" s="23" t="s">
        <v>533</v>
      </c>
      <c r="I39" s="75">
        <f t="shared" si="2"/>
        <v>1</v>
      </c>
      <c r="J39" s="75">
        <f t="shared" si="8"/>
        <v>1</v>
      </c>
      <c r="K39" s="75">
        <f t="shared" si="9"/>
        <v>1</v>
      </c>
      <c r="L39" s="75"/>
      <c r="M39" s="75"/>
      <c r="N39" s="75" t="s">
        <v>364</v>
      </c>
      <c r="O39" s="75" t="s">
        <v>364</v>
      </c>
      <c r="P39" s="75" t="s">
        <v>364</v>
      </c>
      <c r="Q39" s="75">
        <f t="shared" si="3"/>
        <v>0</v>
      </c>
      <c r="R39" s="75">
        <f t="shared" si="4"/>
        <v>1</v>
      </c>
      <c r="S39" s="75">
        <f t="shared" si="5"/>
        <v>1</v>
      </c>
      <c r="T39" s="75">
        <f t="shared" si="6"/>
        <v>1</v>
      </c>
      <c r="U39" s="134" t="str">
        <f t="shared" si="7"/>
        <v/>
      </c>
    </row>
    <row r="40" spans="1:21" ht="120" customHeight="1" x14ac:dyDescent="0.25">
      <c r="A40" s="475"/>
      <c r="B40" s="288" t="s">
        <v>577</v>
      </c>
      <c r="C40" s="131" t="s">
        <v>562</v>
      </c>
      <c r="D40" s="132" t="s">
        <v>578</v>
      </c>
      <c r="E40" s="174" t="str">
        <f t="shared" ref="E40:E58" si="20">HLOOKUP(B40,minacce_applicabili,26,FALSE)</f>
        <v>Sì</v>
      </c>
      <c r="F40" s="22" t="s">
        <v>71</v>
      </c>
      <c r="G40" s="133" t="str">
        <f t="shared" ref="G40:G58" si="21">IF(F40="","",VLOOKUP(F40,livelli_probabilita,2,FALSE))</f>
        <v xml:space="preserve">Evento/Minaccia poco probabile/frequente, o raro; è improbabile che la minaccia avvenga in condizioni normali o può verificarsi con frequenza inferiore rispetto alle tendenze riportate da studi, ricerche, statistiche di settore </v>
      </c>
      <c r="H40" s="23" t="s">
        <v>533</v>
      </c>
      <c r="I40" s="75">
        <f t="shared" ref="I40:I58" si="22">_xlfn.IFNA(VLOOKUP(F40,livelli_probabilita,3,FALSE),0)</f>
        <v>1</v>
      </c>
      <c r="J40" s="75">
        <f t="shared" si="8"/>
        <v>1</v>
      </c>
      <c r="K40" s="75">
        <f t="shared" si="9"/>
        <v>1</v>
      </c>
      <c r="L40" s="75"/>
      <c r="M40" s="75"/>
      <c r="N40" s="75" t="s">
        <v>364</v>
      </c>
      <c r="O40" s="75" t="s">
        <v>364</v>
      </c>
      <c r="P40" s="75" t="s">
        <v>364</v>
      </c>
      <c r="Q40" s="75">
        <f t="shared" ref="Q40:Q58" si="23">IF(M40="X",$K40,0)</f>
        <v>0</v>
      </c>
      <c r="R40" s="75">
        <f t="shared" ref="R40:R58" si="24">IF(N40="X",$K40,0)</f>
        <v>1</v>
      </c>
      <c r="S40" s="75">
        <f t="shared" ref="S40:S58" si="25">IF(O40="X",$K40,0)</f>
        <v>1</v>
      </c>
      <c r="T40" s="75">
        <f t="shared" ref="T40:T58" si="26">IF(P40="X",$K40,0)</f>
        <v>1</v>
      </c>
      <c r="U40" s="134" t="str">
        <f t="shared" ref="U40:U58" si="27">IF(J40=0,"",IF(F40="","RISPOSTA MANCANTE",IF(H40="","Completare le motivazioni","")))</f>
        <v/>
      </c>
    </row>
    <row r="41" spans="1:21" ht="120" customHeight="1" x14ac:dyDescent="0.25">
      <c r="A41" s="475"/>
      <c r="B41" s="288" t="s">
        <v>579</v>
      </c>
      <c r="C41" s="131" t="s">
        <v>562</v>
      </c>
      <c r="D41" s="132" t="s">
        <v>580</v>
      </c>
      <c r="E41" s="174" t="str">
        <f t="shared" si="20"/>
        <v>Sì</v>
      </c>
      <c r="F41" s="22" t="s">
        <v>71</v>
      </c>
      <c r="G41" s="133" t="str">
        <f t="shared" si="21"/>
        <v xml:space="preserve">Evento/Minaccia poco probabile/frequente, o raro; è improbabile che la minaccia avvenga in condizioni normali o può verificarsi con frequenza inferiore rispetto alle tendenze riportate da studi, ricerche, statistiche di settore </v>
      </c>
      <c r="H41" s="23" t="s">
        <v>533</v>
      </c>
      <c r="I41" s="75">
        <f t="shared" si="22"/>
        <v>1</v>
      </c>
      <c r="J41" s="75">
        <f t="shared" si="8"/>
        <v>1</v>
      </c>
      <c r="K41" s="75">
        <f t="shared" si="9"/>
        <v>1</v>
      </c>
      <c r="L41" s="75"/>
      <c r="M41" s="75"/>
      <c r="N41" s="75" t="s">
        <v>364</v>
      </c>
      <c r="O41" s="75" t="s">
        <v>364</v>
      </c>
      <c r="P41" s="75" t="s">
        <v>364</v>
      </c>
      <c r="Q41" s="75">
        <f t="shared" si="23"/>
        <v>0</v>
      </c>
      <c r="R41" s="75">
        <f t="shared" si="24"/>
        <v>1</v>
      </c>
      <c r="S41" s="75">
        <f t="shared" si="25"/>
        <v>1</v>
      </c>
      <c r="T41" s="75">
        <f t="shared" si="26"/>
        <v>1</v>
      </c>
      <c r="U41" s="134" t="str">
        <f t="shared" si="27"/>
        <v/>
      </c>
    </row>
    <row r="42" spans="1:21" ht="120" customHeight="1" x14ac:dyDescent="0.25">
      <c r="A42" s="475"/>
      <c r="B42" s="288" t="s">
        <v>581</v>
      </c>
      <c r="C42" s="131" t="s">
        <v>562</v>
      </c>
      <c r="D42" s="132" t="s">
        <v>582</v>
      </c>
      <c r="E42" s="174" t="str">
        <f t="shared" si="20"/>
        <v>Sì</v>
      </c>
      <c r="F42" s="22" t="s">
        <v>73</v>
      </c>
      <c r="G42" s="133" t="str">
        <f t="shared" si="21"/>
        <v xml:space="preserve">Evento/Minaccia possibile; è un evento che si è già verificato o che può verificarsi con frequenza in media con le tendenze riportate da studi, ricerche, statistiche di settore </v>
      </c>
      <c r="H42" s="23" t="s">
        <v>543</v>
      </c>
      <c r="I42" s="75">
        <f t="shared" si="22"/>
        <v>2</v>
      </c>
      <c r="J42" s="75">
        <f t="shared" si="8"/>
        <v>1</v>
      </c>
      <c r="K42" s="75">
        <f t="shared" si="9"/>
        <v>2</v>
      </c>
      <c r="L42" s="75"/>
      <c r="M42" s="75"/>
      <c r="N42" s="75" t="s">
        <v>364</v>
      </c>
      <c r="O42" s="75" t="s">
        <v>364</v>
      </c>
      <c r="P42" s="75" t="s">
        <v>364</v>
      </c>
      <c r="Q42" s="75">
        <f t="shared" si="23"/>
        <v>0</v>
      </c>
      <c r="R42" s="75">
        <f t="shared" si="24"/>
        <v>2</v>
      </c>
      <c r="S42" s="75">
        <f t="shared" si="25"/>
        <v>2</v>
      </c>
      <c r="T42" s="75">
        <f t="shared" si="26"/>
        <v>2</v>
      </c>
      <c r="U42" s="134" t="str">
        <f t="shared" si="27"/>
        <v/>
      </c>
    </row>
    <row r="43" spans="1:21" ht="120" customHeight="1" x14ac:dyDescent="0.25">
      <c r="A43" s="475"/>
      <c r="B43" s="288" t="s">
        <v>583</v>
      </c>
      <c r="C43" s="131" t="s">
        <v>494</v>
      </c>
      <c r="D43" s="132" t="s">
        <v>584</v>
      </c>
      <c r="E43" s="174" t="str">
        <f t="shared" si="20"/>
        <v>Sì</v>
      </c>
      <c r="F43" s="22" t="s">
        <v>73</v>
      </c>
      <c r="G43" s="133" t="str">
        <f t="shared" si="21"/>
        <v xml:space="preserve">Evento/Minaccia possibile; è un evento che si è già verificato o che può verificarsi con frequenza in media con le tendenze riportate da studi, ricerche, statistiche di settore </v>
      </c>
      <c r="H43" s="23" t="s">
        <v>543</v>
      </c>
      <c r="I43" s="75">
        <f t="shared" si="22"/>
        <v>2</v>
      </c>
      <c r="J43" s="75">
        <f t="shared" si="8"/>
        <v>1</v>
      </c>
      <c r="K43" s="75">
        <f t="shared" si="9"/>
        <v>2</v>
      </c>
      <c r="L43" s="75"/>
      <c r="M43" s="75"/>
      <c r="N43" s="75"/>
      <c r="O43" s="75" t="s">
        <v>364</v>
      </c>
      <c r="P43" s="75"/>
      <c r="Q43" s="75">
        <f t="shared" si="23"/>
        <v>0</v>
      </c>
      <c r="R43" s="75">
        <f t="shared" si="24"/>
        <v>0</v>
      </c>
      <c r="S43" s="75">
        <f t="shared" si="25"/>
        <v>2</v>
      </c>
      <c r="T43" s="75">
        <f t="shared" si="26"/>
        <v>0</v>
      </c>
      <c r="U43" s="134" t="str">
        <f t="shared" si="27"/>
        <v/>
      </c>
    </row>
    <row r="44" spans="1:21" ht="120" customHeight="1" x14ac:dyDescent="0.25">
      <c r="A44" s="475"/>
      <c r="B44" s="288" t="s">
        <v>585</v>
      </c>
      <c r="C44" s="131" t="s">
        <v>493</v>
      </c>
      <c r="D44" s="132" t="s">
        <v>586</v>
      </c>
      <c r="E44" s="174" t="str">
        <f t="shared" si="20"/>
        <v>Sì</v>
      </c>
      <c r="F44" s="22" t="s">
        <v>73</v>
      </c>
      <c r="G44" s="133" t="str">
        <f t="shared" si="21"/>
        <v xml:space="preserve">Evento/Minaccia possibile; è un evento che si è già verificato o che può verificarsi con frequenza in media con le tendenze riportate da studi, ricerche, statistiche di settore </v>
      </c>
      <c r="H44" s="23" t="s">
        <v>543</v>
      </c>
      <c r="I44" s="75">
        <f t="shared" si="22"/>
        <v>2</v>
      </c>
      <c r="J44" s="75">
        <f t="shared" si="8"/>
        <v>1</v>
      </c>
      <c r="K44" s="75">
        <f t="shared" si="9"/>
        <v>2</v>
      </c>
      <c r="L44" s="75">
        <f>MAX(K30:K44)</f>
        <v>3</v>
      </c>
      <c r="M44" s="75"/>
      <c r="N44" s="75" t="s">
        <v>364</v>
      </c>
      <c r="O44" s="75"/>
      <c r="P44" s="75"/>
      <c r="Q44" s="75">
        <f t="shared" si="23"/>
        <v>0</v>
      </c>
      <c r="R44" s="75">
        <f t="shared" si="24"/>
        <v>2</v>
      </c>
      <c r="S44" s="75">
        <f t="shared" si="25"/>
        <v>0</v>
      </c>
      <c r="T44" s="75">
        <f t="shared" si="26"/>
        <v>0</v>
      </c>
      <c r="U44" s="134" t="str">
        <f t="shared" si="27"/>
        <v/>
      </c>
    </row>
    <row r="45" spans="1:21" ht="120" customHeight="1" x14ac:dyDescent="0.25">
      <c r="A45" s="476" t="s">
        <v>587</v>
      </c>
      <c r="B45" s="288" t="s">
        <v>588</v>
      </c>
      <c r="C45" s="135" t="s">
        <v>547</v>
      </c>
      <c r="D45" s="136" t="s">
        <v>589</v>
      </c>
      <c r="E45" s="175" t="str">
        <f t="shared" si="20"/>
        <v>Sì</v>
      </c>
      <c r="F45" s="22" t="s">
        <v>73</v>
      </c>
      <c r="G45" s="133" t="str">
        <f t="shared" si="21"/>
        <v xml:space="preserve">Evento/Minaccia possibile; è un evento che si è già verificato o che può verificarsi con frequenza in media con le tendenze riportate da studi, ricerche, statistiche di settore </v>
      </c>
      <c r="H45" s="23" t="s">
        <v>543</v>
      </c>
      <c r="I45" s="75">
        <f t="shared" si="22"/>
        <v>2</v>
      </c>
      <c r="J45" s="75">
        <f t="shared" si="8"/>
        <v>1</v>
      </c>
      <c r="K45" s="75">
        <f t="shared" si="9"/>
        <v>2</v>
      </c>
      <c r="L45" s="75"/>
      <c r="M45" s="75"/>
      <c r="N45" s="75" t="s">
        <v>364</v>
      </c>
      <c r="O45" s="75" t="s">
        <v>364</v>
      </c>
      <c r="P45" s="75"/>
      <c r="Q45" s="75">
        <f t="shared" si="23"/>
        <v>0</v>
      </c>
      <c r="R45" s="75">
        <f t="shared" si="24"/>
        <v>2</v>
      </c>
      <c r="S45" s="75">
        <f t="shared" si="25"/>
        <v>2</v>
      </c>
      <c r="T45" s="75">
        <f t="shared" si="26"/>
        <v>0</v>
      </c>
      <c r="U45" s="134" t="str">
        <f t="shared" si="27"/>
        <v/>
      </c>
    </row>
    <row r="46" spans="1:21" ht="120" customHeight="1" x14ac:dyDescent="0.25">
      <c r="A46" s="476"/>
      <c r="B46" s="288" t="s">
        <v>590</v>
      </c>
      <c r="C46" s="135" t="s">
        <v>562</v>
      </c>
      <c r="D46" s="136" t="s">
        <v>591</v>
      </c>
      <c r="E46" s="175" t="str">
        <f t="shared" si="20"/>
        <v>Sì</v>
      </c>
      <c r="F46" s="22" t="s">
        <v>71</v>
      </c>
      <c r="G46" s="133" t="str">
        <f t="shared" si="21"/>
        <v xml:space="preserve">Evento/Minaccia poco probabile/frequente, o raro; è improbabile che la minaccia avvenga in condizioni normali o può verificarsi con frequenza inferiore rispetto alle tendenze riportate da studi, ricerche, statistiche di settore </v>
      </c>
      <c r="H46" s="23" t="s">
        <v>533</v>
      </c>
      <c r="I46" s="75">
        <f t="shared" si="22"/>
        <v>1</v>
      </c>
      <c r="J46" s="75">
        <f t="shared" si="8"/>
        <v>1</v>
      </c>
      <c r="K46" s="75">
        <f t="shared" si="9"/>
        <v>1</v>
      </c>
      <c r="L46" s="75"/>
      <c r="M46" s="75"/>
      <c r="N46" s="75" t="s">
        <v>364</v>
      </c>
      <c r="O46" s="75" t="s">
        <v>364</v>
      </c>
      <c r="P46" s="75" t="s">
        <v>364</v>
      </c>
      <c r="Q46" s="75">
        <f t="shared" si="23"/>
        <v>0</v>
      </c>
      <c r="R46" s="75">
        <f t="shared" si="24"/>
        <v>1</v>
      </c>
      <c r="S46" s="75">
        <f t="shared" si="25"/>
        <v>1</v>
      </c>
      <c r="T46" s="75">
        <f t="shared" si="26"/>
        <v>1</v>
      </c>
      <c r="U46" s="134" t="str">
        <f t="shared" si="27"/>
        <v/>
      </c>
    </row>
    <row r="47" spans="1:21" ht="120" customHeight="1" x14ac:dyDescent="0.25">
      <c r="A47" s="476"/>
      <c r="B47" s="288" t="s">
        <v>592</v>
      </c>
      <c r="C47" s="135" t="s">
        <v>547</v>
      </c>
      <c r="D47" s="136" t="s">
        <v>593</v>
      </c>
      <c r="E47" s="175" t="str">
        <f t="shared" si="20"/>
        <v>Sì</v>
      </c>
      <c r="F47" s="22" t="s">
        <v>71</v>
      </c>
      <c r="G47" s="133" t="str">
        <f t="shared" si="21"/>
        <v xml:space="preserve">Evento/Minaccia poco probabile/frequente, o raro; è improbabile che la minaccia avvenga in condizioni normali o può verificarsi con frequenza inferiore rispetto alle tendenze riportate da studi, ricerche, statistiche di settore </v>
      </c>
      <c r="H47" s="23" t="s">
        <v>533</v>
      </c>
      <c r="I47" s="75">
        <f t="shared" si="22"/>
        <v>1</v>
      </c>
      <c r="J47" s="75">
        <f t="shared" si="8"/>
        <v>1</v>
      </c>
      <c r="K47" s="75">
        <f t="shared" si="9"/>
        <v>1</v>
      </c>
      <c r="L47" s="75"/>
      <c r="M47" s="75"/>
      <c r="N47" s="75"/>
      <c r="O47" s="75" t="s">
        <v>364</v>
      </c>
      <c r="P47" s="75" t="s">
        <v>364</v>
      </c>
      <c r="Q47" s="75">
        <f t="shared" si="23"/>
        <v>0</v>
      </c>
      <c r="R47" s="75">
        <f t="shared" si="24"/>
        <v>0</v>
      </c>
      <c r="S47" s="75">
        <f t="shared" si="25"/>
        <v>1</v>
      </c>
      <c r="T47" s="75">
        <f t="shared" si="26"/>
        <v>1</v>
      </c>
      <c r="U47" s="134" t="str">
        <f t="shared" si="27"/>
        <v/>
      </c>
    </row>
    <row r="48" spans="1:21" ht="120" customHeight="1" x14ac:dyDescent="0.25">
      <c r="A48" s="476"/>
      <c r="B48" s="288" t="s">
        <v>594</v>
      </c>
      <c r="C48" s="135" t="s">
        <v>562</v>
      </c>
      <c r="D48" s="136" t="s">
        <v>595</v>
      </c>
      <c r="E48" s="175" t="str">
        <f t="shared" si="20"/>
        <v>Sì</v>
      </c>
      <c r="F48" s="22" t="s">
        <v>71</v>
      </c>
      <c r="G48" s="133" t="str">
        <f t="shared" si="21"/>
        <v xml:space="preserve">Evento/Minaccia poco probabile/frequente, o raro; è improbabile che la minaccia avvenga in condizioni normali o può verificarsi con frequenza inferiore rispetto alle tendenze riportate da studi, ricerche, statistiche di settore </v>
      </c>
      <c r="H48" s="23" t="s">
        <v>533</v>
      </c>
      <c r="I48" s="75">
        <f t="shared" si="22"/>
        <v>1</v>
      </c>
      <c r="J48" s="75">
        <f t="shared" si="8"/>
        <v>1</v>
      </c>
      <c r="K48" s="75">
        <f t="shared" si="9"/>
        <v>1</v>
      </c>
      <c r="L48" s="75"/>
      <c r="M48" s="75"/>
      <c r="N48" s="75" t="s">
        <v>364</v>
      </c>
      <c r="O48" s="75" t="s">
        <v>364</v>
      </c>
      <c r="P48" s="75" t="s">
        <v>364</v>
      </c>
      <c r="Q48" s="75">
        <f t="shared" si="23"/>
        <v>0</v>
      </c>
      <c r="R48" s="75">
        <f t="shared" si="24"/>
        <v>1</v>
      </c>
      <c r="S48" s="75">
        <f t="shared" si="25"/>
        <v>1</v>
      </c>
      <c r="T48" s="75">
        <f t="shared" si="26"/>
        <v>1</v>
      </c>
      <c r="U48" s="134" t="str">
        <f t="shared" si="27"/>
        <v/>
      </c>
    </row>
    <row r="49" spans="1:21" ht="120" customHeight="1" x14ac:dyDescent="0.25">
      <c r="A49" s="476"/>
      <c r="B49" s="288" t="s">
        <v>596</v>
      </c>
      <c r="C49" s="135" t="s">
        <v>562</v>
      </c>
      <c r="D49" s="136" t="s">
        <v>597</v>
      </c>
      <c r="E49" s="175" t="str">
        <f t="shared" si="20"/>
        <v>Sì</v>
      </c>
      <c r="F49" s="22" t="s">
        <v>75</v>
      </c>
      <c r="G49" s="133" t="str">
        <f t="shared" si="21"/>
        <v xml:space="preserve">Evento/Minaccia probabile; è un evento che si è già verificato o che può verificarsi con frequenza superiore rispetto alla media con riferimento alle tendenze riportate da studi, ricerche, statistiche di settore </v>
      </c>
      <c r="H49" s="23" t="s">
        <v>559</v>
      </c>
      <c r="I49" s="75">
        <f t="shared" si="22"/>
        <v>3</v>
      </c>
      <c r="J49" s="75">
        <f t="shared" si="8"/>
        <v>1</v>
      </c>
      <c r="K49" s="75">
        <f t="shared" si="9"/>
        <v>3</v>
      </c>
      <c r="L49" s="75"/>
      <c r="M49" s="75"/>
      <c r="N49" s="75" t="s">
        <v>364</v>
      </c>
      <c r="O49" s="75" t="s">
        <v>364</v>
      </c>
      <c r="P49" s="75" t="s">
        <v>364</v>
      </c>
      <c r="Q49" s="75">
        <f t="shared" si="23"/>
        <v>0</v>
      </c>
      <c r="R49" s="75">
        <f t="shared" si="24"/>
        <v>3</v>
      </c>
      <c r="S49" s="75">
        <f t="shared" si="25"/>
        <v>3</v>
      </c>
      <c r="T49" s="75">
        <f t="shared" si="26"/>
        <v>3</v>
      </c>
      <c r="U49" s="134" t="str">
        <f t="shared" si="27"/>
        <v/>
      </c>
    </row>
    <row r="50" spans="1:21" ht="120" customHeight="1" x14ac:dyDescent="0.25">
      <c r="A50" s="476"/>
      <c r="B50" s="288" t="s">
        <v>598</v>
      </c>
      <c r="C50" s="135" t="s">
        <v>547</v>
      </c>
      <c r="D50" s="136" t="s">
        <v>599</v>
      </c>
      <c r="E50" s="175" t="str">
        <f t="shared" si="20"/>
        <v>Sì</v>
      </c>
      <c r="F50" s="22" t="s">
        <v>71</v>
      </c>
      <c r="G50" s="133" t="str">
        <f t="shared" si="21"/>
        <v xml:space="preserve">Evento/Minaccia poco probabile/frequente, o raro; è improbabile che la minaccia avvenga in condizioni normali o può verificarsi con frequenza inferiore rispetto alle tendenze riportate da studi, ricerche, statistiche di settore </v>
      </c>
      <c r="H50" s="23" t="s">
        <v>543</v>
      </c>
      <c r="I50" s="75">
        <f t="shared" si="22"/>
        <v>1</v>
      </c>
      <c r="J50" s="75">
        <f t="shared" si="8"/>
        <v>1</v>
      </c>
      <c r="K50" s="75">
        <f t="shared" si="9"/>
        <v>1</v>
      </c>
      <c r="L50" s="75"/>
      <c r="M50" s="75"/>
      <c r="N50" s="75"/>
      <c r="O50" s="75" t="s">
        <v>364</v>
      </c>
      <c r="P50" s="75" t="s">
        <v>364</v>
      </c>
      <c r="Q50" s="75">
        <f t="shared" si="23"/>
        <v>0</v>
      </c>
      <c r="R50" s="75">
        <f t="shared" si="24"/>
        <v>0</v>
      </c>
      <c r="S50" s="75">
        <f t="shared" si="25"/>
        <v>1</v>
      </c>
      <c r="T50" s="75">
        <f t="shared" si="26"/>
        <v>1</v>
      </c>
      <c r="U50" s="134" t="str">
        <f t="shared" si="27"/>
        <v/>
      </c>
    </row>
    <row r="51" spans="1:21" ht="120" customHeight="1" x14ac:dyDescent="0.25">
      <c r="A51" s="476"/>
      <c r="B51" s="288" t="s">
        <v>600</v>
      </c>
      <c r="C51" s="135" t="s">
        <v>495</v>
      </c>
      <c r="D51" s="136" t="s">
        <v>601</v>
      </c>
      <c r="E51" s="175" t="str">
        <f t="shared" si="20"/>
        <v>Sì</v>
      </c>
      <c r="F51" s="22" t="s">
        <v>73</v>
      </c>
      <c r="G51" s="133" t="str">
        <f t="shared" si="21"/>
        <v xml:space="preserve">Evento/Minaccia possibile; è un evento che si è già verificato o che può verificarsi con frequenza in media con le tendenze riportate da studi, ricerche, statistiche di settore </v>
      </c>
      <c r="H51" s="23" t="s">
        <v>543</v>
      </c>
      <c r="I51" s="75">
        <f t="shared" si="22"/>
        <v>2</v>
      </c>
      <c r="J51" s="75">
        <f t="shared" si="8"/>
        <v>1</v>
      </c>
      <c r="K51" s="75">
        <f t="shared" si="9"/>
        <v>2</v>
      </c>
      <c r="L51" s="75"/>
      <c r="M51" s="75"/>
      <c r="N51" s="75"/>
      <c r="O51" s="75"/>
      <c r="P51" s="75" t="s">
        <v>364</v>
      </c>
      <c r="Q51" s="75">
        <f t="shared" si="23"/>
        <v>0</v>
      </c>
      <c r="R51" s="75">
        <f t="shared" si="24"/>
        <v>0</v>
      </c>
      <c r="S51" s="75">
        <f t="shared" si="25"/>
        <v>0</v>
      </c>
      <c r="T51" s="75">
        <f t="shared" si="26"/>
        <v>2</v>
      </c>
      <c r="U51" s="134" t="str">
        <f t="shared" si="27"/>
        <v/>
      </c>
    </row>
    <row r="52" spans="1:21" ht="120" customHeight="1" x14ac:dyDescent="0.25">
      <c r="A52" s="476"/>
      <c r="B52" s="288" t="s">
        <v>602</v>
      </c>
      <c r="C52" s="135" t="s">
        <v>547</v>
      </c>
      <c r="D52" s="136" t="s">
        <v>603</v>
      </c>
      <c r="E52" s="175" t="str">
        <f t="shared" si="20"/>
        <v>Sì</v>
      </c>
      <c r="F52" s="22" t="s">
        <v>71</v>
      </c>
      <c r="G52" s="133" t="str">
        <f t="shared" si="21"/>
        <v xml:space="preserve">Evento/Minaccia poco probabile/frequente, o raro; è improbabile che la minaccia avvenga in condizioni normali o può verificarsi con frequenza inferiore rispetto alle tendenze riportate da studi, ricerche, statistiche di settore </v>
      </c>
      <c r="H52" s="23" t="s">
        <v>533</v>
      </c>
      <c r="I52" s="75">
        <f t="shared" si="22"/>
        <v>1</v>
      </c>
      <c r="J52" s="75">
        <f t="shared" si="8"/>
        <v>1</v>
      </c>
      <c r="K52" s="75">
        <f t="shared" si="9"/>
        <v>1</v>
      </c>
      <c r="L52" s="75">
        <f>MAX(K45:K52)</f>
        <v>3</v>
      </c>
      <c r="M52" s="75"/>
      <c r="N52" s="75"/>
      <c r="O52" s="75" t="s">
        <v>364</v>
      </c>
      <c r="P52" s="75" t="s">
        <v>364</v>
      </c>
      <c r="Q52" s="75">
        <f t="shared" si="23"/>
        <v>0</v>
      </c>
      <c r="R52" s="75">
        <f t="shared" si="24"/>
        <v>0</v>
      </c>
      <c r="S52" s="75">
        <f t="shared" si="25"/>
        <v>1</v>
      </c>
      <c r="T52" s="75">
        <f t="shared" si="26"/>
        <v>1</v>
      </c>
      <c r="U52" s="134" t="str">
        <f t="shared" si="27"/>
        <v/>
      </c>
    </row>
    <row r="53" spans="1:21" ht="120" customHeight="1" x14ac:dyDescent="0.25">
      <c r="A53" s="475" t="s">
        <v>604</v>
      </c>
      <c r="B53" s="288" t="s">
        <v>605</v>
      </c>
      <c r="C53" s="131" t="s">
        <v>547</v>
      </c>
      <c r="D53" s="132" t="s">
        <v>606</v>
      </c>
      <c r="E53" s="174" t="str">
        <f t="shared" si="20"/>
        <v>Sì</v>
      </c>
      <c r="F53" s="22" t="s">
        <v>73</v>
      </c>
      <c r="G53" s="133" t="str">
        <f t="shared" si="21"/>
        <v xml:space="preserve">Evento/Minaccia possibile; è un evento che si è già verificato o che può verificarsi con frequenza in media con le tendenze riportate da studi, ricerche, statistiche di settore </v>
      </c>
      <c r="H53" s="23" t="s">
        <v>543</v>
      </c>
      <c r="I53" s="75">
        <f t="shared" si="22"/>
        <v>2</v>
      </c>
      <c r="J53" s="75">
        <f t="shared" si="8"/>
        <v>1</v>
      </c>
      <c r="K53" s="75">
        <f t="shared" si="9"/>
        <v>2</v>
      </c>
      <c r="L53" s="75"/>
      <c r="M53" s="75"/>
      <c r="N53" s="75"/>
      <c r="O53" s="75" t="s">
        <v>364</v>
      </c>
      <c r="P53" s="75" t="s">
        <v>364</v>
      </c>
      <c r="Q53" s="75">
        <f t="shared" si="23"/>
        <v>0</v>
      </c>
      <c r="R53" s="75">
        <f t="shared" si="24"/>
        <v>0</v>
      </c>
      <c r="S53" s="75">
        <f t="shared" si="25"/>
        <v>2</v>
      </c>
      <c r="T53" s="75">
        <f t="shared" si="26"/>
        <v>2</v>
      </c>
      <c r="U53" s="134" t="str">
        <f t="shared" si="27"/>
        <v/>
      </c>
    </row>
    <row r="54" spans="1:21" ht="120" customHeight="1" x14ac:dyDescent="0.25">
      <c r="A54" s="475"/>
      <c r="B54" s="288" t="s">
        <v>607</v>
      </c>
      <c r="C54" s="131" t="s">
        <v>547</v>
      </c>
      <c r="D54" s="132" t="s">
        <v>608</v>
      </c>
      <c r="E54" s="174" t="str">
        <f t="shared" si="20"/>
        <v>Sì</v>
      </c>
      <c r="F54" s="22" t="s">
        <v>73</v>
      </c>
      <c r="G54" s="133" t="str">
        <f t="shared" si="21"/>
        <v xml:space="preserve">Evento/Minaccia possibile; è un evento che si è già verificato o che può verificarsi con frequenza in media con le tendenze riportate da studi, ricerche, statistiche di settore </v>
      </c>
      <c r="H54" s="23" t="s">
        <v>543</v>
      </c>
      <c r="I54" s="75">
        <f t="shared" si="22"/>
        <v>2</v>
      </c>
      <c r="J54" s="75">
        <f t="shared" si="8"/>
        <v>1</v>
      </c>
      <c r="K54" s="75">
        <f t="shared" si="9"/>
        <v>2</v>
      </c>
      <c r="L54" s="75"/>
      <c r="M54" s="75"/>
      <c r="N54" s="75"/>
      <c r="O54" s="75" t="s">
        <v>364</v>
      </c>
      <c r="P54" s="75" t="s">
        <v>364</v>
      </c>
      <c r="Q54" s="75">
        <f t="shared" si="23"/>
        <v>0</v>
      </c>
      <c r="R54" s="75">
        <f t="shared" si="24"/>
        <v>0</v>
      </c>
      <c r="S54" s="75">
        <f t="shared" si="25"/>
        <v>2</v>
      </c>
      <c r="T54" s="75">
        <f t="shared" si="26"/>
        <v>2</v>
      </c>
      <c r="U54" s="134" t="str">
        <f t="shared" si="27"/>
        <v/>
      </c>
    </row>
    <row r="55" spans="1:21" ht="120" customHeight="1" x14ac:dyDescent="0.25">
      <c r="A55" s="475"/>
      <c r="B55" s="288" t="s">
        <v>609</v>
      </c>
      <c r="C55" s="131" t="s">
        <v>547</v>
      </c>
      <c r="D55" s="132" t="s">
        <v>610</v>
      </c>
      <c r="E55" s="174" t="str">
        <f t="shared" si="20"/>
        <v>Sì</v>
      </c>
      <c r="F55" s="22" t="s">
        <v>73</v>
      </c>
      <c r="G55" s="133" t="str">
        <f t="shared" si="21"/>
        <v xml:space="preserve">Evento/Minaccia possibile; è un evento che si è già verificato o che può verificarsi con frequenza in media con le tendenze riportate da studi, ricerche, statistiche di settore </v>
      </c>
      <c r="H55" s="23" t="s">
        <v>543</v>
      </c>
      <c r="I55" s="75">
        <f t="shared" si="22"/>
        <v>2</v>
      </c>
      <c r="J55" s="75">
        <f t="shared" si="8"/>
        <v>1</v>
      </c>
      <c r="K55" s="75">
        <f t="shared" si="9"/>
        <v>2</v>
      </c>
      <c r="L55" s="75"/>
      <c r="M55" s="75"/>
      <c r="N55" s="75"/>
      <c r="O55" s="75" t="s">
        <v>364</v>
      </c>
      <c r="P55" s="75" t="s">
        <v>364</v>
      </c>
      <c r="Q55" s="75">
        <f t="shared" si="23"/>
        <v>0</v>
      </c>
      <c r="R55" s="75">
        <f t="shared" si="24"/>
        <v>0</v>
      </c>
      <c r="S55" s="75">
        <f t="shared" si="25"/>
        <v>2</v>
      </c>
      <c r="T55" s="75">
        <f t="shared" si="26"/>
        <v>2</v>
      </c>
      <c r="U55" s="134" t="str">
        <f t="shared" si="27"/>
        <v/>
      </c>
    </row>
    <row r="56" spans="1:21" ht="120" customHeight="1" x14ac:dyDescent="0.25">
      <c r="A56" s="475"/>
      <c r="B56" s="288" t="s">
        <v>611</v>
      </c>
      <c r="C56" s="131" t="s">
        <v>567</v>
      </c>
      <c r="D56" s="132" t="s">
        <v>612</v>
      </c>
      <c r="E56" s="174" t="str">
        <f t="shared" si="20"/>
        <v>Sì</v>
      </c>
      <c r="F56" s="22" t="s">
        <v>71</v>
      </c>
      <c r="G56" s="133" t="str">
        <f t="shared" si="21"/>
        <v xml:space="preserve">Evento/Minaccia poco probabile/frequente, o raro; è improbabile che la minaccia avvenga in condizioni normali o può verificarsi con frequenza inferiore rispetto alle tendenze riportate da studi, ricerche, statistiche di settore </v>
      </c>
      <c r="H56" s="23" t="s">
        <v>613</v>
      </c>
      <c r="I56" s="75">
        <f t="shared" si="22"/>
        <v>1</v>
      </c>
      <c r="J56" s="75">
        <f t="shared" si="8"/>
        <v>1</v>
      </c>
      <c r="K56" s="75">
        <f t="shared" si="9"/>
        <v>1</v>
      </c>
      <c r="L56" s="75"/>
      <c r="M56" s="75"/>
      <c r="N56" s="75" t="s">
        <v>364</v>
      </c>
      <c r="O56" s="75"/>
      <c r="P56" s="75" t="s">
        <v>364</v>
      </c>
      <c r="Q56" s="75">
        <f t="shared" si="23"/>
        <v>0</v>
      </c>
      <c r="R56" s="75">
        <f t="shared" si="24"/>
        <v>1</v>
      </c>
      <c r="S56" s="75">
        <f t="shared" si="25"/>
        <v>0</v>
      </c>
      <c r="T56" s="75">
        <f t="shared" si="26"/>
        <v>1</v>
      </c>
      <c r="U56" s="134" t="str">
        <f t="shared" si="27"/>
        <v/>
      </c>
    </row>
    <row r="57" spans="1:21" ht="120" customHeight="1" x14ac:dyDescent="0.25">
      <c r="A57" s="475"/>
      <c r="B57" s="288" t="s">
        <v>614</v>
      </c>
      <c r="C57" s="131" t="s">
        <v>493</v>
      </c>
      <c r="D57" s="132" t="s">
        <v>615</v>
      </c>
      <c r="E57" s="174" t="str">
        <f t="shared" si="20"/>
        <v>Sì</v>
      </c>
      <c r="F57" s="22" t="s">
        <v>71</v>
      </c>
      <c r="G57" s="133" t="str">
        <f t="shared" si="21"/>
        <v xml:space="preserve">Evento/Minaccia poco probabile/frequente, o raro; è improbabile che la minaccia avvenga in condizioni normali o può verificarsi con frequenza inferiore rispetto alle tendenze riportate da studi, ricerche, statistiche di settore </v>
      </c>
      <c r="H57" s="23" t="s">
        <v>613</v>
      </c>
      <c r="I57" s="75">
        <f t="shared" si="22"/>
        <v>1</v>
      </c>
      <c r="J57" s="75">
        <f t="shared" si="8"/>
        <v>1</v>
      </c>
      <c r="K57" s="75">
        <f t="shared" si="9"/>
        <v>1</v>
      </c>
      <c r="L57" s="75"/>
      <c r="M57" s="75"/>
      <c r="N57" s="75" t="s">
        <v>364</v>
      </c>
      <c r="O57" s="75"/>
      <c r="P57" s="75"/>
      <c r="Q57" s="75">
        <f t="shared" si="23"/>
        <v>0</v>
      </c>
      <c r="R57" s="75">
        <f t="shared" si="24"/>
        <v>1</v>
      </c>
      <c r="S57" s="75">
        <f t="shared" si="25"/>
        <v>0</v>
      </c>
      <c r="T57" s="75">
        <f t="shared" si="26"/>
        <v>0</v>
      </c>
      <c r="U57" s="134" t="str">
        <f t="shared" si="27"/>
        <v/>
      </c>
    </row>
    <row r="58" spans="1:21" ht="120" customHeight="1" thickBot="1" x14ac:dyDescent="0.3">
      <c r="A58" s="477"/>
      <c r="B58" s="289" t="s">
        <v>616</v>
      </c>
      <c r="C58" s="137" t="s">
        <v>494</v>
      </c>
      <c r="D58" s="138" t="s">
        <v>617</v>
      </c>
      <c r="E58" s="176" t="str">
        <f t="shared" si="20"/>
        <v>Sì</v>
      </c>
      <c r="F58" s="189" t="s">
        <v>71</v>
      </c>
      <c r="G58" s="139" t="str">
        <f t="shared" si="21"/>
        <v xml:space="preserve">Evento/Minaccia poco probabile/frequente, o raro; è improbabile che la minaccia avvenga in condizioni normali o può verificarsi con frequenza inferiore rispetto alle tendenze riportate da studi, ricerche, statistiche di settore </v>
      </c>
      <c r="H58" s="23" t="s">
        <v>613</v>
      </c>
      <c r="I58" s="75">
        <f t="shared" si="22"/>
        <v>1</v>
      </c>
      <c r="J58" s="75">
        <f t="shared" si="8"/>
        <v>1</v>
      </c>
      <c r="K58" s="75">
        <f t="shared" si="9"/>
        <v>1</v>
      </c>
      <c r="L58" s="75">
        <f>MAX(K53:K58)</f>
        <v>2</v>
      </c>
      <c r="M58" s="75"/>
      <c r="N58" s="75"/>
      <c r="O58" s="75" t="s">
        <v>364</v>
      </c>
      <c r="P58" s="75"/>
      <c r="Q58" s="75">
        <f t="shared" si="23"/>
        <v>0</v>
      </c>
      <c r="R58" s="75">
        <f t="shared" si="24"/>
        <v>0</v>
      </c>
      <c r="S58" s="75">
        <f t="shared" si="25"/>
        <v>1</v>
      </c>
      <c r="T58" s="75">
        <f t="shared" si="26"/>
        <v>0</v>
      </c>
      <c r="U58" s="134" t="str">
        <f t="shared" si="27"/>
        <v/>
      </c>
    </row>
    <row r="59" spans="1:21" x14ac:dyDescent="0.25">
      <c r="E59" s="75"/>
      <c r="J59" s="75">
        <f t="shared" si="8"/>
        <v>0</v>
      </c>
      <c r="Q59" s="75">
        <f>AVERAGEIF(Q8:Q58,"&gt;0")</f>
        <v>1.5</v>
      </c>
      <c r="R59" s="75">
        <f>AVERAGEIF(R8:R58,"&gt;0")</f>
        <v>1.7647058823529411</v>
      </c>
      <c r="S59" s="75">
        <f>AVERAGEIF(S8:S58,"&gt;0")</f>
        <v>1.6666666666666667</v>
      </c>
      <c r="T59" s="75">
        <f>AVERAGEIF(T8:T58,"&gt;0")</f>
        <v>1.5833333333333333</v>
      </c>
    </row>
    <row r="60" spans="1:21" x14ac:dyDescent="0.25">
      <c r="I60" t="s">
        <v>618</v>
      </c>
      <c r="K60" s="75">
        <f>AVERAGE(K8:K58)</f>
        <v>1.5686274509803921</v>
      </c>
      <c r="O60" t="s">
        <v>619</v>
      </c>
      <c r="Q60" s="75">
        <f>MAX(Q8:Q59)</f>
        <v>2</v>
      </c>
      <c r="R60" s="75">
        <f>MAX(R8:R58)</f>
        <v>3</v>
      </c>
      <c r="S60" s="75">
        <f>MAX(S8:S58)</f>
        <v>3</v>
      </c>
      <c r="T60" s="75">
        <f>MAX(T8:T58)</f>
        <v>3</v>
      </c>
    </row>
    <row r="61" spans="1:21" x14ac:dyDescent="0.25">
      <c r="Q61" s="75">
        <f>51-COUNTIF(Q8:Q58,0)</f>
        <v>8</v>
      </c>
      <c r="R61" s="75">
        <f>51-COUNTIF(R8:R58,0)</f>
        <v>17</v>
      </c>
      <c r="S61" s="75">
        <f>51-COUNTIF(S8:S58,0)</f>
        <v>21</v>
      </c>
      <c r="T61" s="75">
        <f>51-COUNTIF(T8:T58,0)</f>
        <v>36</v>
      </c>
    </row>
    <row r="62" spans="1:21" x14ac:dyDescent="0.25">
      <c r="O62" t="s">
        <v>620</v>
      </c>
      <c r="Q62" s="75">
        <f>IF(Q61=0,0,SUM(Q8:Q58)/Q61)</f>
        <v>1.5</v>
      </c>
      <c r="R62" s="75">
        <f>IF(R61=0,0,SUM(R8:R58)/R61)</f>
        <v>1.7647058823529411</v>
      </c>
      <c r="S62" s="75">
        <f>IF(S61=0,0,SUM(S8:S58)/S61)</f>
        <v>1.6666666666666667</v>
      </c>
      <c r="T62" s="75">
        <f>IF(T61=0,0,SUM(T8:T58)/T61)</f>
        <v>1.5833333333333333</v>
      </c>
    </row>
    <row r="63" spans="1:21" x14ac:dyDescent="0.25">
      <c r="Q63" s="75"/>
      <c r="R63" s="75"/>
      <c r="S63" s="75"/>
      <c r="T63" s="75"/>
    </row>
    <row r="64" spans="1:21" x14ac:dyDescent="0.25">
      <c r="N64" t="s">
        <v>621</v>
      </c>
      <c r="Q64" s="75">
        <f>Q59*CONTESTO!$E$40</f>
        <v>1.605</v>
      </c>
      <c r="R64" s="75">
        <f>R59*CONTESTO!$E$40</f>
        <v>1.888235294117647</v>
      </c>
      <c r="S64" s="75">
        <f>S59*CONTESTO!$E$40</f>
        <v>1.7833333333333334</v>
      </c>
      <c r="T64" s="75">
        <f>T59*CONTESTO!$E$40</f>
        <v>1.6941666666666666</v>
      </c>
    </row>
  </sheetData>
  <sheetProtection algorithmName="SHA-512" hashValue="AnEpz9VBonu2S2pBiV9ATbRlzV/3dLc7LoO9Oo2Q0NFu97hEX868BTVyvN1ixjHZk52C1etJB3peZonUEy8Djw==" saltValue="YR3SaV8Byz2RyX93jRaLFA==" spinCount="100000" sheet="1" objects="1" scenarios="1" selectLockedCells="1"/>
  <mergeCells count="13">
    <mergeCell ref="A1:U1"/>
    <mergeCell ref="A30:A44"/>
    <mergeCell ref="A45:A52"/>
    <mergeCell ref="A53:A58"/>
    <mergeCell ref="A2:I2"/>
    <mergeCell ref="A8:A15"/>
    <mergeCell ref="A16:A20"/>
    <mergeCell ref="A21:A23"/>
    <mergeCell ref="A24:A29"/>
    <mergeCell ref="F7:G7"/>
    <mergeCell ref="A6:H6"/>
    <mergeCell ref="A5:H5"/>
    <mergeCell ref="A4:H4"/>
  </mergeCells>
  <conditionalFormatting sqref="E8:E58">
    <cfRule type="cellIs" dxfId="58" priority="4" operator="equal">
      <formula>"No"</formula>
    </cfRule>
  </conditionalFormatting>
  <pageMargins left="0.70866141732283472" right="0.70866141732283472" top="0.74803149606299213" bottom="0.74803149606299213" header="0.31496062992125984" footer="0.31496062992125984"/>
  <pageSetup paperSize="8" scale="53" fitToHeight="0" orientation="landscape" horizontalDpi="1200" verticalDpi="1200" r:id="rId1"/>
  <headerFooter>
    <oddFooter>&amp;RPagina &amp;P di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1" operator="equal" id="{C6CE7870-4EB8-4DB9-99DC-65BDD39A73C1}">
            <xm:f>CRITERI!$B$19</xm:f>
            <x14:dxf>
              <fill>
                <patternFill>
                  <bgColor rgb="FFFFC000"/>
                </patternFill>
              </fill>
            </x14:dxf>
          </x14:cfRule>
          <x14:cfRule type="cellIs" priority="2" operator="equal" id="{F54D5DB1-7D44-4C2A-8A7C-958944E13FA0}">
            <xm:f>CRITERI!$B$18</xm:f>
            <x14:dxf>
              <fill>
                <patternFill>
                  <bgColor rgb="FFFFFF00"/>
                </patternFill>
              </fill>
            </x14:dxf>
          </x14:cfRule>
          <x14:cfRule type="cellIs" priority="3" operator="equal" id="{A72849BE-961A-45E2-9397-726DB341FD57}">
            <xm:f>CRITERI!$B$17</xm:f>
            <x14:dxf>
              <fill>
                <patternFill>
                  <bgColor theme="9" tint="0.79998168889431442"/>
                </patternFill>
              </fill>
            </x14:dxf>
          </x14:cfRule>
          <xm:sqref>F8:G58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CRITERI!$B$17:$B$19</xm:f>
          </x14:formula1>
          <xm:sqref>F8:F58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T15"/>
  <sheetViews>
    <sheetView zoomScale="95" zoomScaleNormal="95" zoomScalePageLayoutView="95" workbookViewId="0">
      <pane ySplit="1" topLeftCell="A2" activePane="bottomLeft" state="frozen"/>
      <selection pane="bottomLeft" activeCell="A2" sqref="A2:H2"/>
    </sheetView>
  </sheetViews>
  <sheetFormatPr defaultColWidth="9.140625" defaultRowHeight="15" x14ac:dyDescent="0.25"/>
  <cols>
    <col min="1" max="1" width="54" style="98" customWidth="1"/>
    <col min="2" max="2" width="2.42578125" style="98" hidden="1" customWidth="1"/>
    <col min="3" max="3" width="29.85546875" style="98" customWidth="1"/>
    <col min="4" max="7" width="9.140625" style="98"/>
    <col min="8" max="8" width="80.42578125" style="98" customWidth="1"/>
    <col min="9" max="16384" width="9.140625" style="98"/>
  </cols>
  <sheetData>
    <row r="1" spans="1:20"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20" s="140" customFormat="1" ht="71.25" customHeight="1" x14ac:dyDescent="0.25">
      <c r="A2" s="378" t="s">
        <v>0</v>
      </c>
      <c r="B2" s="378"/>
      <c r="C2" s="378"/>
      <c r="D2" s="378"/>
      <c r="E2" s="378"/>
      <c r="F2" s="378"/>
      <c r="G2" s="378"/>
      <c r="H2" s="378"/>
    </row>
    <row r="3" spans="1:20" s="99" customFormat="1" ht="12.75" x14ac:dyDescent="0.2">
      <c r="D3" s="109"/>
    </row>
    <row r="4" spans="1:20" s="99" customFormat="1" ht="28.5" x14ac:dyDescent="0.45">
      <c r="A4" s="110" t="s">
        <v>622</v>
      </c>
      <c r="D4" s="109"/>
    </row>
    <row r="5" spans="1:20" ht="15.75" thickBot="1" x14ac:dyDescent="0.3"/>
    <row r="6" spans="1:20" ht="18.75" x14ac:dyDescent="0.25">
      <c r="A6" s="290" t="s">
        <v>623</v>
      </c>
      <c r="B6" s="291" t="s">
        <v>624</v>
      </c>
      <c r="C6" s="292" t="s">
        <v>625</v>
      </c>
    </row>
    <row r="7" spans="1:20" ht="66.75" customHeight="1" x14ac:dyDescent="0.25">
      <c r="A7" s="293" t="s">
        <v>496</v>
      </c>
      <c r="B7" s="141">
        <f>DETERMINAZ.PROBABILITA!L15</f>
        <v>2</v>
      </c>
      <c r="C7" s="294" t="str">
        <f>IF(B7=1,CRITERI!$B$17,IF(B7=2,CRITERI!$B$18,IF(VULNERABILITA!B7=3,CRITERI!$B$19,"")))</f>
        <v>MEDIO</v>
      </c>
    </row>
    <row r="8" spans="1:20" ht="47.25" customHeight="1" x14ac:dyDescent="0.25">
      <c r="A8" s="293" t="s">
        <v>522</v>
      </c>
      <c r="B8" s="141">
        <f>DETERMINAZ.PROBABILITA!L20</f>
        <v>2</v>
      </c>
      <c r="C8" s="294" t="str">
        <f>IF(B8=1,CRITERI!$B$17,IF(B8=2,CRITERI!$B$18,IF(VULNERABILITA!B8=3,CRITERI!$B$19,"")))</f>
        <v>MEDIO</v>
      </c>
    </row>
    <row r="9" spans="1:20" ht="48" customHeight="1" x14ac:dyDescent="0.25">
      <c r="A9" s="293" t="s">
        <v>535</v>
      </c>
      <c r="B9" s="141">
        <f>DETERMINAZ.PROBABILITA!L23</f>
        <v>3</v>
      </c>
      <c r="C9" s="294" t="str">
        <f>IF(B9=1,CRITERI!$B$17,IF(B9=2,CRITERI!$B$18,IF(VULNERABILITA!B9=3,CRITERI!$B$19,"")))</f>
        <v>ALTO</v>
      </c>
    </row>
    <row r="10" spans="1:20" ht="47.25" customHeight="1" x14ac:dyDescent="0.25">
      <c r="A10" s="293" t="s">
        <v>540</v>
      </c>
      <c r="B10" s="141">
        <f>DETERMINAZ.PROBABILITA!L29</f>
        <v>2</v>
      </c>
      <c r="C10" s="294" t="str">
        <f>IF(B10=1,CRITERI!$B$17,IF(B10=2,CRITERI!$B$18,IF(VULNERABILITA!B10=3,CRITERI!$B$19,"")))</f>
        <v>MEDIO</v>
      </c>
    </row>
    <row r="11" spans="1:20" ht="47.25" customHeight="1" x14ac:dyDescent="0.25">
      <c r="A11" s="293" t="s">
        <v>556</v>
      </c>
      <c r="B11" s="141">
        <f>DETERMINAZ.PROBABILITA!L44</f>
        <v>3</v>
      </c>
      <c r="C11" s="294" t="str">
        <f>IF(B11=1,CRITERI!$B$17,IF(B11=2,CRITERI!$B$18,IF(VULNERABILITA!B11=3,CRITERI!$B$19,"")))</f>
        <v>ALTO</v>
      </c>
    </row>
    <row r="12" spans="1:20" ht="48.75" customHeight="1" x14ac:dyDescent="0.25">
      <c r="A12" s="293" t="s">
        <v>587</v>
      </c>
      <c r="B12" s="141">
        <f>DETERMINAZ.PROBABILITA!L52</f>
        <v>3</v>
      </c>
      <c r="C12" s="294" t="str">
        <f>IF(B12=1,CRITERI!$B$17,IF(B12=2,CRITERI!$B$18,IF(VULNERABILITA!B12=3,CRITERI!$B$19,"")))</f>
        <v>ALTO</v>
      </c>
    </row>
    <row r="13" spans="1:20" ht="49.5" customHeight="1" thickBot="1" x14ac:dyDescent="0.3">
      <c r="A13" s="295" t="s">
        <v>604</v>
      </c>
      <c r="B13" s="296">
        <f>DETERMINAZ.PROBABILITA!L58</f>
        <v>2</v>
      </c>
      <c r="C13" s="297" t="str">
        <f>IF(B13=1,CRITERI!$B$17,IF(B13=2,CRITERI!$B$18,IF(VULNERABILITA!B13=3,CRITERI!$B$19,"")))</f>
        <v>MEDIO</v>
      </c>
    </row>
    <row r="15" spans="1:20" ht="18.75" x14ac:dyDescent="0.25">
      <c r="A15" s="483" t="s">
        <v>626</v>
      </c>
      <c r="B15" s="484"/>
      <c r="C15" s="484"/>
      <c r="D15" s="484"/>
      <c r="E15" s="484"/>
      <c r="F15" s="484"/>
      <c r="G15" s="484"/>
      <c r="H15" s="484"/>
    </row>
  </sheetData>
  <sheetProtection algorithmName="SHA-512" hashValue="EQ3BWcP8KSlxe4B/ogi/cguobNP73Zs3aBow3ZukjMeTutNNbqRkiddnSGvMJK+V08jpEgdLWaVr67ZMnJ1v2Q==" saltValue="WAedeQmGg3GilK+doOttlQ==" spinCount="100000" sheet="1" objects="1" scenarios="1" selectLockedCells="1"/>
  <mergeCells count="3">
    <mergeCell ref="A2:H2"/>
    <mergeCell ref="A15:H15"/>
    <mergeCell ref="A1:T1"/>
  </mergeCells>
  <pageMargins left="0.70866141732283472" right="0.70866141732283472" top="0.74803149606299213" bottom="0.74803149606299213" header="0.31496062992125984" footer="0.31496062992125984"/>
  <pageSetup paperSize="8" scale="62" fitToHeight="0" orientation="landscape" horizontalDpi="1200" verticalDpi="1200" r:id="rId1"/>
  <headerFooter>
    <oddFooter>&amp;RPagina &amp;P di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1" operator="equal" id="{99487179-F334-4C8A-91B6-8575424F6597}">
            <xm:f>CRITERI!$B$19</xm:f>
            <x14:dxf>
              <fill>
                <patternFill>
                  <bgColor rgb="FFEF5F69"/>
                </patternFill>
              </fill>
            </x14:dxf>
          </x14:cfRule>
          <x14:cfRule type="cellIs" priority="2" operator="equal" id="{B6A85207-E49D-48D7-B564-42E509BB0536}">
            <xm:f>CRITERI!$B$18</xm:f>
            <x14:dxf>
              <fill>
                <patternFill>
                  <bgColor rgb="FFFFFF00"/>
                </patternFill>
              </fill>
            </x14:dxf>
          </x14:cfRule>
          <x14:cfRule type="cellIs" priority="3" operator="equal" id="{947A0688-39DC-48A4-8D6D-171FF0719158}">
            <xm:f>CRITERI!$B$17</xm:f>
            <x14:dxf>
              <fill>
                <patternFill>
                  <bgColor theme="9" tint="0.79998168889431442"/>
                </patternFill>
              </fill>
            </x14:dxf>
          </x14:cfRule>
          <xm:sqref>C7:C13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8"/>
  <sheetViews>
    <sheetView workbookViewId="0">
      <selection activeCell="A2" sqref="A2"/>
    </sheetView>
  </sheetViews>
  <sheetFormatPr defaultColWidth="8.85546875" defaultRowHeight="15" x14ac:dyDescent="0.25"/>
  <cols>
    <col min="1" max="1" width="16.42578125" customWidth="1"/>
    <col min="2" max="2" width="31.28515625" customWidth="1"/>
  </cols>
  <sheetData>
    <row r="1" spans="1:17" x14ac:dyDescent="0.25">
      <c r="A1" t="s">
        <v>627</v>
      </c>
    </row>
    <row r="3" spans="1:17" x14ac:dyDescent="0.25">
      <c r="A3" t="s">
        <v>628</v>
      </c>
      <c r="B3" t="s">
        <v>629</v>
      </c>
      <c r="C3" s="2" t="s">
        <v>435</v>
      </c>
      <c r="D3" s="2" t="s">
        <v>436</v>
      </c>
      <c r="E3" s="2" t="s">
        <v>437</v>
      </c>
      <c r="F3" s="2" t="s">
        <v>438</v>
      </c>
      <c r="G3" s="75" t="s">
        <v>630</v>
      </c>
      <c r="H3" s="75" t="s">
        <v>631</v>
      </c>
      <c r="I3" s="75" t="s">
        <v>632</v>
      </c>
      <c r="J3" s="75" t="s">
        <v>633</v>
      </c>
      <c r="K3" s="75" t="s">
        <v>634</v>
      </c>
      <c r="L3" s="75" t="s">
        <v>635</v>
      </c>
      <c r="M3" s="75" t="s">
        <v>636</v>
      </c>
      <c r="N3" s="75" t="s">
        <v>637</v>
      </c>
      <c r="O3" s="75" t="s">
        <v>638</v>
      </c>
      <c r="P3" s="75" t="s">
        <v>639</v>
      </c>
      <c r="Q3" s="75" t="s">
        <v>640</v>
      </c>
    </row>
    <row r="4" spans="1:17" ht="34.5" customHeight="1" x14ac:dyDescent="0.25">
      <c r="A4" s="94" t="str">
        <f>VLOOKUP('CALCOLO RISCHIO INERENTE'!B4,Tabella_Rischi_Impatti,19,FALSE)</f>
        <v>perdita_dati</v>
      </c>
      <c r="B4" s="94" t="str">
        <f>IF('DETERMINAZ. LIVELLI DI IMPATTO'!B7="","",'DETERMINAZ. LIVELLI DI IMPATTO'!B7)</f>
        <v>PERDITA DI DATI</v>
      </c>
      <c r="C4" s="75">
        <f>VLOOKUP('CALCOLO RISCHIO INERENTE'!$B4,Tabella_Rischi_Impatti,15,FALSE)</f>
        <v>0</v>
      </c>
      <c r="D4" s="75">
        <f>VLOOKUP('CALCOLO RISCHIO INERENTE'!$B4,Tabella_Rischi_Impatti,16,FALSE)</f>
        <v>1</v>
      </c>
      <c r="E4" s="75">
        <f>VLOOKUP('CALCOLO RISCHIO INERENTE'!$B4,Tabella_Rischi_Impatti,17,FALSE)</f>
        <v>0</v>
      </c>
      <c r="F4" s="75">
        <f>VLOOKUP('CALCOLO RISCHIO INERENTE'!$B4,Tabella_Rischi_Impatti,18,FALSE)</f>
        <v>1</v>
      </c>
      <c r="G4" s="75">
        <f>DETERMINAZ.PROBABILITA!$Q$64</f>
        <v>1.605</v>
      </c>
      <c r="H4" s="75">
        <f>DETERMINAZ.PROBABILITA!$R$64</f>
        <v>1.888235294117647</v>
      </c>
      <c r="I4" s="75">
        <f>DETERMINAZ.PROBABILITA!$S$64</f>
        <v>1.7833333333333334</v>
      </c>
      <c r="J4" s="75">
        <f>DETERMINAZ.PROBABILITA!$T$64</f>
        <v>1.6941666666666666</v>
      </c>
      <c r="K4" s="75">
        <f>C4*G4</f>
        <v>0</v>
      </c>
      <c r="L4" s="75">
        <f>D4*H4</f>
        <v>1.888235294117647</v>
      </c>
      <c r="M4" s="75">
        <f>E4*I4</f>
        <v>0</v>
      </c>
      <c r="N4" s="75">
        <f>F4*J4</f>
        <v>1.6941666666666666</v>
      </c>
      <c r="O4" s="75">
        <f t="shared" ref="O4:O13" si="0">ROUND(MAX(K4:N4)*VLOOKUP(B4,Tabella_Rischi_Impatti,9,FALSE)*3/4,2)</f>
        <v>2.83</v>
      </c>
      <c r="P4" s="75">
        <f t="shared" ref="P4:P13" si="1">VLOOKUP(B4,Tabella_Rischi_Impatti,9,FALSE)*3/4</f>
        <v>1.5</v>
      </c>
      <c r="Q4" s="75">
        <f>IF(MAX(K4:N4)&gt;3,3,MAX(K4:N4))</f>
        <v>1.888235294117647</v>
      </c>
    </row>
    <row r="5" spans="1:17" ht="34.5" customHeight="1" x14ac:dyDescent="0.25">
      <c r="A5" s="94" t="str">
        <f>VLOOKUP('CALCOLO RISCHIO INERENTE'!B5,Tabella_Rischi_Impatti,19,FALSE)</f>
        <v>distruzione_dati</v>
      </c>
      <c r="B5" s="94" t="str">
        <f>IF('DETERMINAZ. LIVELLI DI IMPATTO'!B8="","",'DETERMINAZ. LIVELLI DI IMPATTO'!B8)</f>
        <v>DISTRUZIONE NON AUTORIZZATA DI DATI</v>
      </c>
      <c r="C5" s="75">
        <f>VLOOKUP('CALCOLO RISCHIO INERENTE'!$B5,Tabella_Rischi_Impatti,15,FALSE)</f>
        <v>0</v>
      </c>
      <c r="D5" s="75">
        <f>VLOOKUP('CALCOLO RISCHIO INERENTE'!$B5,Tabella_Rischi_Impatti,16,FALSE)</f>
        <v>0</v>
      </c>
      <c r="E5" s="75">
        <f>VLOOKUP('CALCOLO RISCHIO INERENTE'!$B5,Tabella_Rischi_Impatti,17,FALSE)</f>
        <v>1</v>
      </c>
      <c r="F5" s="75">
        <f>VLOOKUP('CALCOLO RISCHIO INERENTE'!$B5,Tabella_Rischi_Impatti,18,FALSE)</f>
        <v>1</v>
      </c>
      <c r="G5" s="75">
        <f>DETERMINAZ.PROBABILITA!$Q$64</f>
        <v>1.605</v>
      </c>
      <c r="H5" s="75">
        <f>DETERMINAZ.PROBABILITA!$R$64</f>
        <v>1.888235294117647</v>
      </c>
      <c r="I5" s="75">
        <f>DETERMINAZ.PROBABILITA!$S$64</f>
        <v>1.7833333333333334</v>
      </c>
      <c r="J5" s="75">
        <f>DETERMINAZ.PROBABILITA!$T$64</f>
        <v>1.6941666666666666</v>
      </c>
      <c r="K5" s="75">
        <f t="shared" ref="K5:K13" si="2">C5*G5</f>
        <v>0</v>
      </c>
      <c r="L5" s="75">
        <f t="shared" ref="L5:L13" si="3">D5*H5</f>
        <v>0</v>
      </c>
      <c r="M5" s="75">
        <f t="shared" ref="M5:M13" si="4">E5*I5</f>
        <v>1.7833333333333334</v>
      </c>
      <c r="N5" s="75">
        <f t="shared" ref="N5:N13" si="5">F5*J5</f>
        <v>1.6941666666666666</v>
      </c>
      <c r="O5" s="75">
        <f t="shared" si="0"/>
        <v>4.01</v>
      </c>
      <c r="P5" s="75">
        <f t="shared" si="1"/>
        <v>2.25</v>
      </c>
      <c r="Q5" s="75">
        <f t="shared" ref="Q5:Q13" si="6">IF(MAX(K5:N5)&gt;3,3,MAX(K5:N5))</f>
        <v>1.7833333333333334</v>
      </c>
    </row>
    <row r="6" spans="1:17" ht="34.5" customHeight="1" x14ac:dyDescent="0.25">
      <c r="A6" s="94" t="str">
        <f>VLOOKUP('CALCOLO RISCHIO INERENTE'!B6,Tabella_Rischi_Impatti,19,FALSE)</f>
        <v>modifica_non_autorizzata_dati</v>
      </c>
      <c r="B6" s="94" t="str">
        <f>IF('DETERMINAZ. LIVELLI DI IMPATTO'!B9="","",'DETERMINAZ. LIVELLI DI IMPATTO'!B9)</f>
        <v>MODIFICHE INDESIDERATE O NON AUTORIZZATE AI DATI</v>
      </c>
      <c r="C6" s="75">
        <f>VLOOKUP('CALCOLO RISCHIO INERENTE'!$B6,Tabella_Rischi_Impatti,15,FALSE)</f>
        <v>0</v>
      </c>
      <c r="D6" s="75">
        <f>VLOOKUP('CALCOLO RISCHIO INERENTE'!$B6,Tabella_Rischi_Impatti,16,FALSE)</f>
        <v>0</v>
      </c>
      <c r="E6" s="75">
        <f>VLOOKUP('CALCOLO RISCHIO INERENTE'!$B6,Tabella_Rischi_Impatti,17,FALSE)</f>
        <v>1</v>
      </c>
      <c r="F6" s="75">
        <f>VLOOKUP('CALCOLO RISCHIO INERENTE'!$B6,Tabella_Rischi_Impatti,18,FALSE)</f>
        <v>0</v>
      </c>
      <c r="G6" s="75">
        <f>DETERMINAZ.PROBABILITA!$Q$64</f>
        <v>1.605</v>
      </c>
      <c r="H6" s="75">
        <f>DETERMINAZ.PROBABILITA!$R$64</f>
        <v>1.888235294117647</v>
      </c>
      <c r="I6" s="75">
        <f>DETERMINAZ.PROBABILITA!$S$64</f>
        <v>1.7833333333333334</v>
      </c>
      <c r="J6" s="75">
        <f>DETERMINAZ.PROBABILITA!$T$64</f>
        <v>1.6941666666666666</v>
      </c>
      <c r="K6" s="75">
        <f t="shared" si="2"/>
        <v>0</v>
      </c>
      <c r="L6" s="75">
        <f t="shared" si="3"/>
        <v>0</v>
      </c>
      <c r="M6" s="75">
        <f t="shared" si="4"/>
        <v>1.7833333333333334</v>
      </c>
      <c r="N6" s="75">
        <f t="shared" si="5"/>
        <v>0</v>
      </c>
      <c r="O6" s="75">
        <f t="shared" si="0"/>
        <v>4.01</v>
      </c>
      <c r="P6" s="75">
        <f t="shared" si="1"/>
        <v>2.25</v>
      </c>
      <c r="Q6" s="75">
        <f t="shared" si="6"/>
        <v>1.7833333333333334</v>
      </c>
    </row>
    <row r="7" spans="1:17" ht="34.5" customHeight="1" x14ac:dyDescent="0.25">
      <c r="A7" s="94" t="str">
        <f>VLOOKUP('CALCOLO RISCHIO INERENTE'!B7,Tabella_Rischi_Impatti,19,FALSE)</f>
        <v>divulgazione_dati</v>
      </c>
      <c r="B7" s="94" t="str">
        <f>IF('DETERMINAZ. LIVELLI DI IMPATTO'!B10="","",'DETERMINAZ. LIVELLI DI IMPATTO'!B10)</f>
        <v>DIVULGAZIONE NON AUTORIZZATA DI DATI PERSONALI</v>
      </c>
      <c r="C7" s="75">
        <f>VLOOKUP('CALCOLO RISCHIO INERENTE'!$B7,Tabella_Rischi_Impatti,15,FALSE)</f>
        <v>0</v>
      </c>
      <c r="D7" s="75">
        <f>VLOOKUP('CALCOLO RISCHIO INERENTE'!$B7,Tabella_Rischi_Impatti,16,FALSE)</f>
        <v>1</v>
      </c>
      <c r="E7" s="75">
        <f>VLOOKUP('CALCOLO RISCHIO INERENTE'!$B7,Tabella_Rischi_Impatti,17,FALSE)</f>
        <v>0</v>
      </c>
      <c r="F7" s="75">
        <f>VLOOKUP('CALCOLO RISCHIO INERENTE'!$B7,Tabella_Rischi_Impatti,18,FALSE)</f>
        <v>0</v>
      </c>
      <c r="G7" s="75">
        <f>DETERMINAZ.PROBABILITA!$Q$64</f>
        <v>1.605</v>
      </c>
      <c r="H7" s="75">
        <f>DETERMINAZ.PROBABILITA!$R$64</f>
        <v>1.888235294117647</v>
      </c>
      <c r="I7" s="75">
        <f>DETERMINAZ.PROBABILITA!$S$64</f>
        <v>1.7833333333333334</v>
      </c>
      <c r="J7" s="75">
        <f>DETERMINAZ.PROBABILITA!$T$64</f>
        <v>1.6941666666666666</v>
      </c>
      <c r="K7" s="75">
        <f t="shared" si="2"/>
        <v>0</v>
      </c>
      <c r="L7" s="75">
        <f t="shared" si="3"/>
        <v>1.888235294117647</v>
      </c>
      <c r="M7" s="75">
        <f t="shared" si="4"/>
        <v>0</v>
      </c>
      <c r="N7" s="75">
        <f t="shared" si="5"/>
        <v>0</v>
      </c>
      <c r="O7" s="75">
        <f t="shared" si="0"/>
        <v>4.25</v>
      </c>
      <c r="P7" s="75">
        <f t="shared" si="1"/>
        <v>2.25</v>
      </c>
      <c r="Q7" s="75">
        <f t="shared" si="6"/>
        <v>1.888235294117647</v>
      </c>
    </row>
    <row r="8" spans="1:17" ht="34.5" customHeight="1" x14ac:dyDescent="0.25">
      <c r="A8" s="94" t="str">
        <f>VLOOKUP('CALCOLO RISCHIO INERENTE'!B8,Tabella_Rischi_Impatti,19,FALSE)</f>
        <v>accesso_illegittimo_dati</v>
      </c>
      <c r="B8" s="94" t="str">
        <f>IF('DETERMINAZ. LIVELLI DI IMPATTO'!B11="","",'DETERMINAZ. LIVELLI DI IMPATTO'!B11)</f>
        <v>ACCESSO ILLEGITTIMO O NON AUTORIZZATO AI DATI</v>
      </c>
      <c r="C8" s="75">
        <f>VLOOKUP('CALCOLO RISCHIO INERENTE'!$B8,Tabella_Rischi_Impatti,15,FALSE)</f>
        <v>0</v>
      </c>
      <c r="D8" s="75">
        <f>VLOOKUP('CALCOLO RISCHIO INERENTE'!$B8,Tabella_Rischi_Impatti,16,FALSE)</f>
        <v>1</v>
      </c>
      <c r="E8" s="75">
        <f>VLOOKUP('CALCOLO RISCHIO INERENTE'!$B8,Tabella_Rischi_Impatti,17,FALSE)</f>
        <v>1</v>
      </c>
      <c r="F8" s="75">
        <f>VLOOKUP('CALCOLO RISCHIO INERENTE'!$B8,Tabella_Rischi_Impatti,18,FALSE)</f>
        <v>1</v>
      </c>
      <c r="G8" s="75">
        <f>DETERMINAZ.PROBABILITA!$Q$64</f>
        <v>1.605</v>
      </c>
      <c r="H8" s="75">
        <f>DETERMINAZ.PROBABILITA!$R$64</f>
        <v>1.888235294117647</v>
      </c>
      <c r="I8" s="75">
        <f>DETERMINAZ.PROBABILITA!$S$64</f>
        <v>1.7833333333333334</v>
      </c>
      <c r="J8" s="75">
        <f>DETERMINAZ.PROBABILITA!$T$64</f>
        <v>1.6941666666666666</v>
      </c>
      <c r="K8" s="75">
        <f t="shared" si="2"/>
        <v>0</v>
      </c>
      <c r="L8" s="75">
        <f t="shared" si="3"/>
        <v>1.888235294117647</v>
      </c>
      <c r="M8" s="75">
        <f t="shared" si="4"/>
        <v>1.7833333333333334</v>
      </c>
      <c r="N8" s="75">
        <f t="shared" si="5"/>
        <v>1.6941666666666666</v>
      </c>
      <c r="O8" s="75">
        <f t="shared" si="0"/>
        <v>4.25</v>
      </c>
      <c r="P8" s="75">
        <f t="shared" si="1"/>
        <v>2.25</v>
      </c>
      <c r="Q8" s="75">
        <f t="shared" si="6"/>
        <v>1.888235294117647</v>
      </c>
    </row>
    <row r="9" spans="1:17" ht="34.5" customHeight="1" x14ac:dyDescent="0.25">
      <c r="A9" s="94" t="str">
        <f>VLOOKUP('CALCOLO RISCHIO INERENTE'!B9,Tabella_Rischi_Impatti,19,FALSE)</f>
        <v>eccedenza_dati</v>
      </c>
      <c r="B9" s="94" t="str">
        <f>IF('DETERMINAZ. LIVELLI DI IMPATTO'!B12="","",'DETERMINAZ. LIVELLI DI IMPATTO'!B12)</f>
        <v>ECCESSIVA RACCOLTA DI DATI PERSONALI</v>
      </c>
      <c r="C9" s="75">
        <f>VLOOKUP('CALCOLO RISCHIO INERENTE'!$B9,Tabella_Rischi_Impatti,15,FALSE)</f>
        <v>1</v>
      </c>
      <c r="D9" s="75">
        <f>VLOOKUP('CALCOLO RISCHIO INERENTE'!$B9,Tabella_Rischi_Impatti,16,FALSE)</f>
        <v>0</v>
      </c>
      <c r="E9" s="75">
        <f>VLOOKUP('CALCOLO RISCHIO INERENTE'!$B9,Tabella_Rischi_Impatti,17,FALSE)</f>
        <v>0</v>
      </c>
      <c r="F9" s="75">
        <f>VLOOKUP('CALCOLO RISCHIO INERENTE'!$B9,Tabella_Rischi_Impatti,18,FALSE)</f>
        <v>0</v>
      </c>
      <c r="G9" s="75">
        <f>DETERMINAZ.PROBABILITA!$Q$64</f>
        <v>1.605</v>
      </c>
      <c r="H9" s="75">
        <f>DETERMINAZ.PROBABILITA!$R$64</f>
        <v>1.888235294117647</v>
      </c>
      <c r="I9" s="75">
        <f>DETERMINAZ.PROBABILITA!$S$64</f>
        <v>1.7833333333333334</v>
      </c>
      <c r="J9" s="75">
        <f>DETERMINAZ.PROBABILITA!$T$64</f>
        <v>1.6941666666666666</v>
      </c>
      <c r="K9" s="75">
        <f t="shared" si="2"/>
        <v>1.605</v>
      </c>
      <c r="L9" s="75">
        <f t="shared" si="3"/>
        <v>0</v>
      </c>
      <c r="M9" s="75">
        <f t="shared" si="4"/>
        <v>0</v>
      </c>
      <c r="N9" s="75">
        <f t="shared" si="5"/>
        <v>0</v>
      </c>
      <c r="O9" s="75">
        <f t="shared" si="0"/>
        <v>2.41</v>
      </c>
      <c r="P9" s="75">
        <f t="shared" si="1"/>
        <v>1.5</v>
      </c>
      <c r="Q9" s="75">
        <f t="shared" si="6"/>
        <v>1.605</v>
      </c>
    </row>
    <row r="10" spans="1:17" ht="47.25" customHeight="1" x14ac:dyDescent="0.25">
      <c r="A10" s="94" t="str">
        <f>VLOOKUP('CALCOLO RISCHIO INERENTE'!B10,Tabella_Rischi_Impatti,19,FALSE)</f>
        <v>raffronti_non_autorizzati</v>
      </c>
      <c r="B10" s="94" t="str">
        <f>IF('DETERMINAZ. LIVELLI DI IMPATTO'!B13="","",'DETERMINAZ. LIVELLI DI IMPATTO'!B13)</f>
        <v>COLLEGAMENTI O RAFFRONTI INAPPROPRIATI O NON AUTORIZZATI DI DATI PERSONALI</v>
      </c>
      <c r="C10" s="75">
        <f>VLOOKUP('CALCOLO RISCHIO INERENTE'!$B10,Tabella_Rischi_Impatti,15,FALSE)</f>
        <v>1</v>
      </c>
      <c r="D10" s="75">
        <f>VLOOKUP('CALCOLO RISCHIO INERENTE'!$B10,Tabella_Rischi_Impatti,16,FALSE)</f>
        <v>0</v>
      </c>
      <c r="E10" s="75">
        <f>VLOOKUP('CALCOLO RISCHIO INERENTE'!$B10,Tabella_Rischi_Impatti,17,FALSE)</f>
        <v>0</v>
      </c>
      <c r="F10" s="75">
        <f>VLOOKUP('CALCOLO RISCHIO INERENTE'!$B10,Tabella_Rischi_Impatti,18,FALSE)</f>
        <v>0</v>
      </c>
      <c r="G10" s="75">
        <f>DETERMINAZ.PROBABILITA!$Q$64</f>
        <v>1.605</v>
      </c>
      <c r="H10" s="75">
        <f>DETERMINAZ.PROBABILITA!$R$64</f>
        <v>1.888235294117647</v>
      </c>
      <c r="I10" s="75">
        <f>DETERMINAZ.PROBABILITA!$S$64</f>
        <v>1.7833333333333334</v>
      </c>
      <c r="J10" s="75">
        <f>DETERMINAZ.PROBABILITA!$T$64</f>
        <v>1.6941666666666666</v>
      </c>
      <c r="K10" s="75">
        <f t="shared" si="2"/>
        <v>1.605</v>
      </c>
      <c r="L10" s="75">
        <f t="shared" si="3"/>
        <v>0</v>
      </c>
      <c r="M10" s="75">
        <f t="shared" si="4"/>
        <v>0</v>
      </c>
      <c r="N10" s="75">
        <f t="shared" si="5"/>
        <v>0</v>
      </c>
      <c r="O10" s="75">
        <f t="shared" si="0"/>
        <v>3.61</v>
      </c>
      <c r="P10" s="75">
        <f t="shared" si="1"/>
        <v>2.25</v>
      </c>
      <c r="Q10" s="75">
        <f t="shared" si="6"/>
        <v>1.605</v>
      </c>
    </row>
    <row r="11" spans="1:17" ht="75" customHeight="1" x14ac:dyDescent="0.25">
      <c r="A11" s="94" t="str">
        <f>VLOOKUP('CALCOLO RISCHIO INERENTE'!B11,Tabella_Rischi_Impatti,19,FALSE)</f>
        <v>trasparenza_perdita_controllo_dati</v>
      </c>
      <c r="B11" s="94" t="str">
        <f>IF('DETERMINAZ. LIVELLI DI IMPATTO'!B14="","",'DETERMINAZ. LIVELLI DI IMPATTO'!B14)</f>
        <v>PERDITA DI CONTROLLO DA PARTE  DEGLI INTERESSATI (MANCANZA DI TRASPARENZA, CHIAREZZA, NON CONSIDERAZIONE DEI DIRITTI)</v>
      </c>
      <c r="C11" s="75">
        <f>VLOOKUP('CALCOLO RISCHIO INERENTE'!$B11,Tabella_Rischi_Impatti,15,FALSE)</f>
        <v>1</v>
      </c>
      <c r="D11" s="75">
        <f>VLOOKUP('CALCOLO RISCHIO INERENTE'!$B11,Tabella_Rischi_Impatti,16,FALSE)</f>
        <v>0</v>
      </c>
      <c r="E11" s="75">
        <f>VLOOKUP('CALCOLO RISCHIO INERENTE'!$B11,Tabella_Rischi_Impatti,17,FALSE)</f>
        <v>0</v>
      </c>
      <c r="F11" s="75">
        <f>VLOOKUP('CALCOLO RISCHIO INERENTE'!$B11,Tabella_Rischi_Impatti,18,FALSE)</f>
        <v>0</v>
      </c>
      <c r="G11" s="75">
        <f>DETERMINAZ.PROBABILITA!$Q$64</f>
        <v>1.605</v>
      </c>
      <c r="H11" s="75">
        <f>DETERMINAZ.PROBABILITA!$R$64</f>
        <v>1.888235294117647</v>
      </c>
      <c r="I11" s="75">
        <f>DETERMINAZ.PROBABILITA!$S$64</f>
        <v>1.7833333333333334</v>
      </c>
      <c r="J11" s="75">
        <f>DETERMINAZ.PROBABILITA!$T$64</f>
        <v>1.6941666666666666</v>
      </c>
      <c r="K11" s="75">
        <f t="shared" si="2"/>
        <v>1.605</v>
      </c>
      <c r="L11" s="75">
        <f t="shared" si="3"/>
        <v>0</v>
      </c>
      <c r="M11" s="75">
        <f t="shared" si="4"/>
        <v>0</v>
      </c>
      <c r="N11" s="75">
        <f t="shared" si="5"/>
        <v>0</v>
      </c>
      <c r="O11" s="75">
        <f t="shared" si="0"/>
        <v>2.41</v>
      </c>
      <c r="P11" s="75">
        <f t="shared" si="1"/>
        <v>1.5</v>
      </c>
      <c r="Q11" s="75">
        <f t="shared" si="6"/>
        <v>1.605</v>
      </c>
    </row>
    <row r="12" spans="1:17" ht="83.25" customHeight="1" x14ac:dyDescent="0.25">
      <c r="A12" s="94" t="str">
        <f>VLOOKUP('CALCOLO RISCHIO INERENTE'!B12,Tabella_Rischi_Impatti,19,FALSE)</f>
        <v>cambio_finalita</v>
      </c>
      <c r="B12" s="94" t="str">
        <f>IF('DETERMINAZ. LIVELLI DI IMPATTO'!B15="","",'DETERMINAZ. LIVELLI DI IMPATTO'!B15)</f>
        <v>DIVULGAZIONE O RIUSO PER FINALITÀ DIVERSE DEI DATI PERSONALI SENZA LA CONSAPEVOLEZZA E/O IL CONSENSO DEGLI INTERESSATI</v>
      </c>
      <c r="C12" s="75">
        <f>VLOOKUP('CALCOLO RISCHIO INERENTE'!$B12,Tabella_Rischi_Impatti,15,FALSE)</f>
        <v>1</v>
      </c>
      <c r="D12" s="75">
        <f>VLOOKUP('CALCOLO RISCHIO INERENTE'!$B12,Tabella_Rischi_Impatti,16,FALSE)</f>
        <v>0</v>
      </c>
      <c r="E12" s="75">
        <f>VLOOKUP('CALCOLO RISCHIO INERENTE'!$B12,Tabella_Rischi_Impatti,17,FALSE)</f>
        <v>0</v>
      </c>
      <c r="F12" s="75">
        <f>VLOOKUP('CALCOLO RISCHIO INERENTE'!$B12,Tabella_Rischi_Impatti,18,FALSE)</f>
        <v>0</v>
      </c>
      <c r="G12" s="75">
        <f>DETERMINAZ.PROBABILITA!$Q$64</f>
        <v>1.605</v>
      </c>
      <c r="H12" s="75">
        <f>DETERMINAZ.PROBABILITA!$R$64</f>
        <v>1.888235294117647</v>
      </c>
      <c r="I12" s="75">
        <f>DETERMINAZ.PROBABILITA!$S$64</f>
        <v>1.7833333333333334</v>
      </c>
      <c r="J12" s="75">
        <f>DETERMINAZ.PROBABILITA!$T$64</f>
        <v>1.6941666666666666</v>
      </c>
      <c r="K12" s="75">
        <f t="shared" si="2"/>
        <v>1.605</v>
      </c>
      <c r="L12" s="75">
        <f t="shared" si="3"/>
        <v>0</v>
      </c>
      <c r="M12" s="75">
        <f t="shared" si="4"/>
        <v>0</v>
      </c>
      <c r="N12" s="75">
        <f t="shared" si="5"/>
        <v>0</v>
      </c>
      <c r="O12" s="75">
        <f t="shared" si="0"/>
        <v>2.41</v>
      </c>
      <c r="P12" s="75">
        <f t="shared" si="1"/>
        <v>1.5</v>
      </c>
      <c r="Q12" s="75">
        <f t="shared" si="6"/>
        <v>1.605</v>
      </c>
    </row>
    <row r="13" spans="1:17" ht="66" customHeight="1" x14ac:dyDescent="0.25">
      <c r="A13" s="94" t="str">
        <f>VLOOKUP('CALCOLO RISCHIO INERENTE'!B13,Tabella_Rischi_Impatti,19,FALSE)</f>
        <v>data_retention</v>
      </c>
      <c r="B13" s="94" t="str">
        <f>IF('DETERMINAZ. LIVELLI DI IMPATTO'!B16="","",'DETERMINAZ. LIVELLI DI IMPATTO'!B16)</f>
        <v>CONSERVAZIONE IMMOTIVAMENTE PROLUNGATA DEI DATI PERSONALI</v>
      </c>
      <c r="C13" s="75">
        <f>VLOOKUP('CALCOLO RISCHIO INERENTE'!$B13,Tabella_Rischi_Impatti,15,FALSE)</f>
        <v>1</v>
      </c>
      <c r="D13" s="75">
        <f>VLOOKUP('CALCOLO RISCHIO INERENTE'!$B13,Tabella_Rischi_Impatti,16,FALSE)</f>
        <v>0</v>
      </c>
      <c r="E13" s="75">
        <f>VLOOKUP('CALCOLO RISCHIO INERENTE'!$B13,Tabella_Rischi_Impatti,17,FALSE)</f>
        <v>0</v>
      </c>
      <c r="F13" s="75">
        <f>VLOOKUP('CALCOLO RISCHIO INERENTE'!$B13,Tabella_Rischi_Impatti,18,FALSE)</f>
        <v>0</v>
      </c>
      <c r="G13" s="75">
        <f>DETERMINAZ.PROBABILITA!$Q$64</f>
        <v>1.605</v>
      </c>
      <c r="H13" s="75">
        <f>DETERMINAZ.PROBABILITA!$R$64</f>
        <v>1.888235294117647</v>
      </c>
      <c r="I13" s="75">
        <f>DETERMINAZ.PROBABILITA!$S$64</f>
        <v>1.7833333333333334</v>
      </c>
      <c r="J13" s="75">
        <f>DETERMINAZ.PROBABILITA!$T$64</f>
        <v>1.6941666666666666</v>
      </c>
      <c r="K13" s="75">
        <f t="shared" si="2"/>
        <v>1.605</v>
      </c>
      <c r="L13" s="75">
        <f t="shared" si="3"/>
        <v>0</v>
      </c>
      <c r="M13" s="75">
        <f t="shared" si="4"/>
        <v>0</v>
      </c>
      <c r="N13" s="75">
        <f t="shared" si="5"/>
        <v>0</v>
      </c>
      <c r="O13" s="75">
        <f t="shared" si="0"/>
        <v>2.41</v>
      </c>
      <c r="P13" s="75">
        <f t="shared" si="1"/>
        <v>1.5</v>
      </c>
      <c r="Q13" s="75">
        <f t="shared" si="6"/>
        <v>1.605</v>
      </c>
    </row>
    <row r="14" spans="1:17" x14ac:dyDescent="0.25">
      <c r="B14" t="str">
        <f>IF('DETERMINAZ. LIVELLI DI IMPATTO'!B17="","",'DETERMINAZ. LIVELLI DI IMPATTO'!B17)</f>
        <v/>
      </c>
    </row>
    <row r="15" spans="1:17" x14ac:dyDescent="0.25">
      <c r="B15" t="str">
        <f>IF('DETERMINAZ. LIVELLI DI IMPATTO'!B18="","",'DETERMINAZ. LIVELLI DI IMPATTO'!B18)</f>
        <v/>
      </c>
    </row>
    <row r="16" spans="1:17" x14ac:dyDescent="0.25">
      <c r="B16" t="str">
        <f>IF('DETERMINAZ. LIVELLI DI IMPATTO'!B19="","",'DETERMINAZ. LIVELLI DI IMPATTO'!B19)</f>
        <v/>
      </c>
    </row>
    <row r="17" spans="2:17" x14ac:dyDescent="0.25">
      <c r="B17" t="str">
        <f>IF('DETERMINAZ. LIVELLI DI IMPATTO'!B20="","",'DETERMINAZ. LIVELLI DI IMPATTO'!B20)</f>
        <v/>
      </c>
      <c r="J17" s="75" t="s">
        <v>641</v>
      </c>
      <c r="K17" s="75">
        <f>MAX(K4:K13)</f>
        <v>1.605</v>
      </c>
      <c r="L17" s="75">
        <f t="shared" ref="L17:Q17" si="7">MAX(L4:L13)</f>
        <v>1.888235294117647</v>
      </c>
      <c r="M17" s="75">
        <f t="shared" si="7"/>
        <v>1.7833333333333334</v>
      </c>
      <c r="N17" s="75">
        <f t="shared" si="7"/>
        <v>1.6941666666666666</v>
      </c>
      <c r="O17" s="75">
        <f t="shared" si="7"/>
        <v>4.25</v>
      </c>
      <c r="P17" s="75">
        <f t="shared" si="7"/>
        <v>2.25</v>
      </c>
      <c r="Q17" s="75">
        <f t="shared" si="7"/>
        <v>1.888235294117647</v>
      </c>
    </row>
    <row r="18" spans="2:17" x14ac:dyDescent="0.25">
      <c r="B18" t="str">
        <f>IF('DETERMINAZ. LIVELLI DI IMPATTO'!B21="","",'DETERMINAZ. LIVELLI DI IMPATTO'!B21)</f>
        <v/>
      </c>
    </row>
  </sheetData>
  <sheetProtection algorithmName="SHA-512" hashValue="2YCPjAejcvNcqlM64aGsTNGw+mjotSHdM4b/w4YE1QubzzaV0LhWl+GEZA+Mz26LVy3O1pRkza5hhCGH0nkffw==" saltValue="LiD4u01hJt9Wo4xuCRzD+A==" spinCount="100000" sheet="1" objects="1" scenarios="1" select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W33"/>
  <sheetViews>
    <sheetView workbookViewId="0">
      <pane ySplit="1" topLeftCell="A2" activePane="bottomLeft" state="frozen"/>
      <selection pane="bottomLeft" activeCell="A2" sqref="A2:W2"/>
    </sheetView>
  </sheetViews>
  <sheetFormatPr defaultColWidth="8.85546875" defaultRowHeight="15" x14ac:dyDescent="0.25"/>
  <cols>
    <col min="1" max="1" width="26.28515625" customWidth="1"/>
    <col min="2" max="2" width="41.85546875" customWidth="1"/>
    <col min="3" max="3" width="5.85546875" hidden="1" customWidth="1"/>
    <col min="4" max="4" width="4.85546875" hidden="1" customWidth="1"/>
    <col min="5" max="5" width="3.7109375" hidden="1" customWidth="1"/>
    <col min="6" max="6" width="16" customWidth="1"/>
    <col min="7" max="7" width="15.42578125" customWidth="1"/>
    <col min="8" max="8" width="16.28515625" customWidth="1"/>
  </cols>
  <sheetData>
    <row r="1" spans="1:23" s="28" customFormat="1" ht="38.25" customHeight="1" x14ac:dyDescent="0.2">
      <c r="A1" s="383"/>
      <c r="B1" s="383"/>
      <c r="C1" s="383"/>
      <c r="D1" s="383"/>
      <c r="E1" s="383"/>
      <c r="F1" s="383"/>
      <c r="G1" s="383"/>
      <c r="H1" s="383"/>
      <c r="I1" s="383"/>
      <c r="J1" s="383"/>
      <c r="K1" s="383"/>
      <c r="L1" s="383"/>
      <c r="M1" s="383"/>
      <c r="N1" s="383"/>
      <c r="O1" s="383"/>
      <c r="P1" s="383"/>
      <c r="Q1" s="383"/>
      <c r="R1" s="383"/>
      <c r="S1" s="383"/>
      <c r="T1" s="383"/>
      <c r="U1" s="383"/>
      <c r="V1" s="383"/>
      <c r="W1" s="383"/>
    </row>
    <row r="2" spans="1:23" ht="71.25"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row>
    <row r="3" spans="1:23" ht="34.5" customHeight="1" thickBot="1" x14ac:dyDescent="0.5">
      <c r="A3" s="110" t="s">
        <v>642</v>
      </c>
      <c r="B3" s="98"/>
      <c r="C3" s="98"/>
      <c r="D3" s="98"/>
      <c r="E3" s="98"/>
      <c r="F3" s="98"/>
      <c r="G3" s="98"/>
      <c r="H3" s="98"/>
      <c r="I3" s="98"/>
      <c r="J3" s="98"/>
      <c r="K3" s="98"/>
      <c r="L3" s="98"/>
      <c r="M3" s="98"/>
      <c r="N3" s="98"/>
      <c r="O3" s="98"/>
      <c r="P3" s="98"/>
      <c r="Q3" s="98"/>
      <c r="R3" s="98"/>
      <c r="S3" s="98"/>
      <c r="T3" s="98"/>
      <c r="U3" s="98"/>
    </row>
    <row r="4" spans="1:23" ht="37.5" x14ac:dyDescent="0.3">
      <c r="A4" s="302" t="s">
        <v>643</v>
      </c>
      <c r="B4" s="303" t="s">
        <v>644</v>
      </c>
      <c r="C4" s="304" t="s">
        <v>645</v>
      </c>
      <c r="D4" s="304" t="s">
        <v>646</v>
      </c>
      <c r="E4" s="305"/>
      <c r="F4" s="306" t="s">
        <v>647</v>
      </c>
      <c r="G4" s="306" t="s">
        <v>646</v>
      </c>
      <c r="H4" s="307" t="s">
        <v>648</v>
      </c>
      <c r="I4" s="98"/>
      <c r="J4" s="98"/>
      <c r="K4" s="98"/>
      <c r="L4" s="98"/>
      <c r="M4" s="98"/>
      <c r="N4" s="98"/>
      <c r="O4" s="98"/>
      <c r="P4" s="98"/>
      <c r="Q4" s="98"/>
      <c r="R4" s="98"/>
      <c r="S4" s="98"/>
      <c r="T4" s="98"/>
      <c r="U4" s="98"/>
    </row>
    <row r="5" spans="1:23" ht="42" customHeight="1" x14ac:dyDescent="0.25">
      <c r="A5" s="308" t="str">
        <f>'CALCOLO RISCHIO INERENTE'!A4</f>
        <v>perdita_dati</v>
      </c>
      <c r="B5" s="298" t="str">
        <f t="shared" ref="B5:B14" si="0">VLOOKUP(A5,Rischio_inerente,2,FALSE)</f>
        <v>PERDITA DI DATI</v>
      </c>
      <c r="C5" s="299">
        <f t="shared" ref="C5:C14" si="1">VLOOKUP($A5,Rischio_inerente,16,FALSE)</f>
        <v>1.5</v>
      </c>
      <c r="D5" s="299">
        <f t="shared" ref="D5:D14" si="2">VLOOKUP($A5,Rischio_inerente,17,FALSE)</f>
        <v>1.888235294117647</v>
      </c>
      <c r="E5" s="299">
        <f t="shared" ref="E5:E14" si="3">VLOOKUP($A5,Rischio_inerente,15,FALSE)</f>
        <v>2.83</v>
      </c>
      <c r="F5" s="300" t="str">
        <f>IF(C5&lt;1.2," BASSO",IF(C5&lt;1.8,"MEDIO","ELEVATO"))</f>
        <v>MEDIO</v>
      </c>
      <c r="G5" s="300" t="str">
        <f>IF(D5&lt;1.2,"POCO PROBABILE",IF(D5&lt;1.8,"POSSIBILE","PROBABILE"))</f>
        <v>PROBABILE</v>
      </c>
      <c r="H5" s="309" t="str">
        <f>IF(OR($D5="",$C5=""),"-",
IF(OR(AND($C5&lt;=3,$D5&lt;0.6),AND($C5&lt;2.4,$D5&lt;1.2),AND($C5&lt;1.2,$D5&lt;=3)),"BASSO",IF(OR(AND($C5&lt;=3,$C5&gt;=2.4,$D5&lt;1.2,$D5&gt;=0.6),AND($C5&lt;2.4,$C5&gt;=1.2,$D5&lt;1.8,$D5&gt;=1.2),AND($C5&lt;1.8,$C5&gt;=1.2,$D5&lt;=3,$D5&gt;=1.2)),"MEDIO",IF(OR(AND($C5&lt;=3,$C5&gt;=2.4,$D5&lt;1.8,$D5&gt;=1.2),AND($C5&lt;2.4,$C5&gt;=1.8,$D5&lt;=3,$D5&gt;=1.8)),"ALTO","ELEVATO"))))</f>
        <v>MEDIO</v>
      </c>
      <c r="I5" s="98"/>
      <c r="J5" s="98"/>
      <c r="K5" s="98"/>
      <c r="L5" s="98"/>
      <c r="M5" s="98"/>
      <c r="N5" s="98"/>
      <c r="O5" s="98"/>
      <c r="P5" s="98"/>
      <c r="Q5" s="98"/>
      <c r="R5" s="98"/>
      <c r="S5" s="98"/>
      <c r="T5" s="98"/>
      <c r="U5" s="98"/>
    </row>
    <row r="6" spans="1:23" ht="45" customHeight="1" x14ac:dyDescent="0.25">
      <c r="A6" s="308" t="str">
        <f>'CALCOLO RISCHIO INERENTE'!A5</f>
        <v>distruzione_dati</v>
      </c>
      <c r="B6" s="298" t="str">
        <f t="shared" si="0"/>
        <v>DISTRUZIONE NON AUTORIZZATA DI DATI</v>
      </c>
      <c r="C6" s="299">
        <f t="shared" si="1"/>
        <v>2.25</v>
      </c>
      <c r="D6" s="299">
        <f t="shared" si="2"/>
        <v>1.7833333333333334</v>
      </c>
      <c r="E6" s="299">
        <f t="shared" si="3"/>
        <v>4.01</v>
      </c>
      <c r="F6" s="300" t="str">
        <f t="shared" ref="F6:F14" si="4">IF(C6&lt;1.2," BASSO",IF(C6&lt;1.8,"MEDIO","ELEVATO"))</f>
        <v>ELEVATO</v>
      </c>
      <c r="G6" s="300" t="str">
        <f t="shared" ref="G6:G14" si="5">IF(D6&lt;1.2,"POCO PROBABILE",IF(D6&lt;1.8,"POSSIBILE","PROBABILE"))</f>
        <v>POSSIBILE</v>
      </c>
      <c r="H6" s="309" t="str">
        <f t="shared" ref="H6:H14" si="6">IF(OR($D6="",$C6=""),"-",
IF(OR(AND($C6&lt;=3,$D6&lt;0.6),AND($C6&lt;2.4,$D6&lt;1.2),AND($C6&lt;1.2,$D6&lt;=3)),"BASSO",IF(OR(AND($C6&lt;=3,$C6&gt;=2.4,$D6&lt;1.2,$D6&gt;=0.6),AND($C6&lt;2.4,$C6&gt;=1.2,$D6&lt;1.8,$D6&gt;=1.2),AND($C6&lt;1.8,$C6&gt;=1.2,$D6&lt;=3,$D6&gt;=1.2)),"MEDIO",IF(OR(AND($C6&lt;=3,$C6&gt;=2.4,$D6&lt;1.8,$D6&gt;=1.2),AND($C6&lt;2.4,$C6&gt;=1.8,$D6&lt;=3,$D6&gt;=1.8)),"ALTO","ELEVATO"))))</f>
        <v>MEDIO</v>
      </c>
      <c r="I6" s="98"/>
      <c r="J6" s="98"/>
      <c r="K6" s="98"/>
      <c r="L6" s="98"/>
      <c r="M6" s="98"/>
      <c r="N6" s="98"/>
      <c r="O6" s="98"/>
      <c r="P6" s="98"/>
      <c r="Q6" s="98"/>
      <c r="R6" s="98"/>
      <c r="S6" s="98"/>
      <c r="T6" s="98"/>
      <c r="U6" s="98"/>
    </row>
    <row r="7" spans="1:23" ht="45" customHeight="1" x14ac:dyDescent="0.25">
      <c r="A7" s="308" t="str">
        <f>'CALCOLO RISCHIO INERENTE'!A6</f>
        <v>modifica_non_autorizzata_dati</v>
      </c>
      <c r="B7" s="298" t="str">
        <f t="shared" si="0"/>
        <v>MODIFICHE INDESIDERATE O NON AUTORIZZATE AI DATI</v>
      </c>
      <c r="C7" s="299">
        <f t="shared" si="1"/>
        <v>2.25</v>
      </c>
      <c r="D7" s="299">
        <f t="shared" si="2"/>
        <v>1.7833333333333334</v>
      </c>
      <c r="E7" s="299">
        <f t="shared" si="3"/>
        <v>4.01</v>
      </c>
      <c r="F7" s="300" t="str">
        <f t="shared" si="4"/>
        <v>ELEVATO</v>
      </c>
      <c r="G7" s="300" t="str">
        <f t="shared" si="5"/>
        <v>POSSIBILE</v>
      </c>
      <c r="H7" s="309" t="str">
        <f t="shared" si="6"/>
        <v>MEDIO</v>
      </c>
      <c r="I7" s="98"/>
      <c r="J7" s="98"/>
      <c r="K7" s="98"/>
      <c r="L7" s="98"/>
      <c r="M7" s="98"/>
      <c r="N7" s="98"/>
      <c r="O7" s="98"/>
      <c r="P7" s="98"/>
      <c r="Q7" s="98"/>
      <c r="R7" s="98"/>
      <c r="S7" s="98"/>
      <c r="T7" s="98"/>
      <c r="U7" s="98"/>
    </row>
    <row r="8" spans="1:23" ht="45" customHeight="1" x14ac:dyDescent="0.25">
      <c r="A8" s="308" t="str">
        <f>'CALCOLO RISCHIO INERENTE'!A7</f>
        <v>divulgazione_dati</v>
      </c>
      <c r="B8" s="298" t="str">
        <f t="shared" si="0"/>
        <v>DIVULGAZIONE NON AUTORIZZATA DI DATI PERSONALI</v>
      </c>
      <c r="C8" s="299">
        <f t="shared" si="1"/>
        <v>2.25</v>
      </c>
      <c r="D8" s="299">
        <f t="shared" si="2"/>
        <v>1.888235294117647</v>
      </c>
      <c r="E8" s="299">
        <f t="shared" si="3"/>
        <v>4.25</v>
      </c>
      <c r="F8" s="300" t="str">
        <f t="shared" si="4"/>
        <v>ELEVATO</v>
      </c>
      <c r="G8" s="300" t="str">
        <f t="shared" si="5"/>
        <v>PROBABILE</v>
      </c>
      <c r="H8" s="309" t="str">
        <f t="shared" si="6"/>
        <v>ALTO</v>
      </c>
      <c r="I8" s="98"/>
      <c r="J8" s="98"/>
      <c r="K8" s="98"/>
      <c r="L8" s="98"/>
      <c r="M8" s="98"/>
      <c r="N8" s="98"/>
      <c r="O8" s="98"/>
      <c r="P8" s="98"/>
      <c r="Q8" s="98"/>
      <c r="R8" s="98"/>
      <c r="S8" s="98"/>
      <c r="T8" s="98"/>
      <c r="U8" s="98"/>
    </row>
    <row r="9" spans="1:23" ht="42" customHeight="1" x14ac:dyDescent="0.25">
      <c r="A9" s="308" t="str">
        <f>'CALCOLO RISCHIO INERENTE'!A8</f>
        <v>accesso_illegittimo_dati</v>
      </c>
      <c r="B9" s="298" t="str">
        <f t="shared" si="0"/>
        <v>ACCESSO ILLEGITTIMO O NON AUTORIZZATO AI DATI</v>
      </c>
      <c r="C9" s="299">
        <f t="shared" si="1"/>
        <v>2.25</v>
      </c>
      <c r="D9" s="299">
        <f t="shared" si="2"/>
        <v>1.888235294117647</v>
      </c>
      <c r="E9" s="299">
        <f t="shared" si="3"/>
        <v>4.25</v>
      </c>
      <c r="F9" s="300" t="str">
        <f t="shared" si="4"/>
        <v>ELEVATO</v>
      </c>
      <c r="G9" s="300" t="str">
        <f t="shared" si="5"/>
        <v>PROBABILE</v>
      </c>
      <c r="H9" s="309" t="str">
        <f t="shared" si="6"/>
        <v>ALTO</v>
      </c>
      <c r="I9" s="98"/>
      <c r="J9" s="98"/>
      <c r="K9" s="98"/>
      <c r="L9" s="98"/>
      <c r="M9" s="98"/>
      <c r="N9" s="98"/>
      <c r="O9" s="98"/>
      <c r="P9" s="98"/>
      <c r="Q9" s="98"/>
      <c r="R9" s="98"/>
      <c r="S9" s="98"/>
      <c r="T9" s="98"/>
      <c r="U9" s="98"/>
    </row>
    <row r="10" spans="1:23" ht="41.25" customHeight="1" x14ac:dyDescent="0.25">
      <c r="A10" s="308" t="str">
        <f>'CALCOLO RISCHIO INERENTE'!A9</f>
        <v>eccedenza_dati</v>
      </c>
      <c r="B10" s="298" t="str">
        <f t="shared" si="0"/>
        <v>ECCESSIVA RACCOLTA DI DATI PERSONALI</v>
      </c>
      <c r="C10" s="299">
        <f t="shared" si="1"/>
        <v>1.5</v>
      </c>
      <c r="D10" s="299">
        <f t="shared" si="2"/>
        <v>1.605</v>
      </c>
      <c r="E10" s="299">
        <f t="shared" si="3"/>
        <v>2.41</v>
      </c>
      <c r="F10" s="300" t="str">
        <f t="shared" si="4"/>
        <v>MEDIO</v>
      </c>
      <c r="G10" s="300" t="str">
        <f t="shared" si="5"/>
        <v>POSSIBILE</v>
      </c>
      <c r="H10" s="309" t="str">
        <f t="shared" si="6"/>
        <v>MEDIO</v>
      </c>
      <c r="I10" s="98"/>
      <c r="J10" s="98"/>
      <c r="K10" s="98"/>
      <c r="L10" s="98"/>
      <c r="M10" s="98"/>
      <c r="N10" s="98"/>
      <c r="O10" s="98"/>
      <c r="P10" s="98"/>
      <c r="Q10" s="98"/>
      <c r="R10" s="98"/>
      <c r="S10" s="98"/>
      <c r="T10" s="98"/>
      <c r="U10" s="98"/>
    </row>
    <row r="11" spans="1:23" ht="59.25" customHeight="1" x14ac:dyDescent="0.25">
      <c r="A11" s="308" t="str">
        <f>'CALCOLO RISCHIO INERENTE'!A10</f>
        <v>raffronti_non_autorizzati</v>
      </c>
      <c r="B11" s="298" t="str">
        <f t="shared" si="0"/>
        <v>COLLEGAMENTI O RAFFRONTI INAPPROPRIATI O NON AUTORIZZATI DI DATI PERSONALI</v>
      </c>
      <c r="C11" s="299">
        <f t="shared" si="1"/>
        <v>2.25</v>
      </c>
      <c r="D11" s="299">
        <f t="shared" si="2"/>
        <v>1.605</v>
      </c>
      <c r="E11" s="299">
        <f t="shared" si="3"/>
        <v>3.61</v>
      </c>
      <c r="F11" s="300" t="str">
        <f t="shared" si="4"/>
        <v>ELEVATO</v>
      </c>
      <c r="G11" s="300" t="str">
        <f t="shared" si="5"/>
        <v>POSSIBILE</v>
      </c>
      <c r="H11" s="309" t="str">
        <f t="shared" si="6"/>
        <v>MEDIO</v>
      </c>
      <c r="I11" s="98"/>
      <c r="J11" s="98"/>
      <c r="K11" s="98"/>
      <c r="L11" s="98"/>
      <c r="M11" s="98"/>
      <c r="N11" s="98"/>
      <c r="O11" s="98"/>
      <c r="P11" s="98"/>
      <c r="Q11" s="98"/>
      <c r="R11" s="98"/>
      <c r="S11" s="98"/>
      <c r="T11" s="98"/>
      <c r="U11" s="98"/>
    </row>
    <row r="12" spans="1:23" ht="73.5" customHeight="1" x14ac:dyDescent="0.25">
      <c r="A12" s="308" t="str">
        <f>'CALCOLO RISCHIO INERENTE'!A11</f>
        <v>trasparenza_perdita_controllo_dati</v>
      </c>
      <c r="B12" s="298" t="str">
        <f t="shared" si="0"/>
        <v>PERDITA DI CONTROLLO DA PARTE  DEGLI INTERESSATI (MANCANZA DI TRASPARENZA, CHIAREZZA, NON CONSIDERAZIONE DEI DIRITTI)</v>
      </c>
      <c r="C12" s="299">
        <f t="shared" si="1"/>
        <v>1.5</v>
      </c>
      <c r="D12" s="299">
        <f t="shared" si="2"/>
        <v>1.605</v>
      </c>
      <c r="E12" s="299">
        <f t="shared" si="3"/>
        <v>2.41</v>
      </c>
      <c r="F12" s="300" t="str">
        <f t="shared" si="4"/>
        <v>MEDIO</v>
      </c>
      <c r="G12" s="300" t="str">
        <f t="shared" si="5"/>
        <v>POSSIBILE</v>
      </c>
      <c r="H12" s="309" t="str">
        <f t="shared" si="6"/>
        <v>MEDIO</v>
      </c>
      <c r="I12" s="98"/>
      <c r="J12" s="98"/>
      <c r="K12" s="98"/>
      <c r="L12" s="98"/>
      <c r="M12" s="98"/>
      <c r="N12" s="98"/>
      <c r="O12" s="98"/>
      <c r="P12" s="98"/>
      <c r="Q12" s="98"/>
      <c r="R12" s="98"/>
      <c r="S12" s="98"/>
      <c r="T12" s="98"/>
      <c r="U12" s="98"/>
    </row>
    <row r="13" spans="1:23" ht="72.75" customHeight="1" x14ac:dyDescent="0.25">
      <c r="A13" s="308" t="str">
        <f>'CALCOLO RISCHIO INERENTE'!A12</f>
        <v>cambio_finalita</v>
      </c>
      <c r="B13" s="298" t="str">
        <f t="shared" si="0"/>
        <v>DIVULGAZIONE O RIUSO PER FINALITÀ DIVERSE DEI DATI PERSONALI SENZA LA CONSAPEVOLEZZA E/O IL CONSENSO DEGLI INTERESSATI</v>
      </c>
      <c r="C13" s="299">
        <f t="shared" si="1"/>
        <v>1.5</v>
      </c>
      <c r="D13" s="299">
        <f t="shared" si="2"/>
        <v>1.605</v>
      </c>
      <c r="E13" s="299">
        <f t="shared" si="3"/>
        <v>2.41</v>
      </c>
      <c r="F13" s="300" t="str">
        <f t="shared" si="4"/>
        <v>MEDIO</v>
      </c>
      <c r="G13" s="300" t="str">
        <f t="shared" si="5"/>
        <v>POSSIBILE</v>
      </c>
      <c r="H13" s="309" t="str">
        <f t="shared" si="6"/>
        <v>MEDIO</v>
      </c>
      <c r="I13" s="98"/>
      <c r="J13" s="98"/>
      <c r="K13" s="98"/>
      <c r="L13" s="98"/>
      <c r="M13" s="98"/>
      <c r="N13" s="98"/>
      <c r="O13" s="98"/>
      <c r="P13" s="98"/>
      <c r="Q13" s="98"/>
      <c r="R13" s="98"/>
      <c r="S13" s="98"/>
      <c r="T13" s="98"/>
      <c r="U13" s="98"/>
    </row>
    <row r="14" spans="1:23" ht="56.25" customHeight="1" thickBot="1" x14ac:dyDescent="0.3">
      <c r="A14" s="310" t="str">
        <f>'CALCOLO RISCHIO INERENTE'!A13</f>
        <v>data_retention</v>
      </c>
      <c r="B14" s="311" t="str">
        <f t="shared" si="0"/>
        <v>CONSERVAZIONE IMMOTIVAMENTE PROLUNGATA DEI DATI PERSONALI</v>
      </c>
      <c r="C14" s="312">
        <f t="shared" si="1"/>
        <v>1.5</v>
      </c>
      <c r="D14" s="312">
        <f t="shared" si="2"/>
        <v>1.605</v>
      </c>
      <c r="E14" s="312">
        <f t="shared" si="3"/>
        <v>2.41</v>
      </c>
      <c r="F14" s="313" t="str">
        <f t="shared" si="4"/>
        <v>MEDIO</v>
      </c>
      <c r="G14" s="313" t="str">
        <f t="shared" si="5"/>
        <v>POSSIBILE</v>
      </c>
      <c r="H14" s="314" t="str">
        <f t="shared" si="6"/>
        <v>MEDIO</v>
      </c>
      <c r="I14" s="98"/>
      <c r="J14" s="98"/>
      <c r="K14" s="98"/>
      <c r="L14" s="98"/>
      <c r="M14" s="98"/>
      <c r="N14" s="98"/>
      <c r="O14" s="98"/>
      <c r="P14" s="98"/>
      <c r="Q14" s="98"/>
      <c r="R14" s="98"/>
      <c r="S14" s="98"/>
      <c r="T14" s="98"/>
      <c r="U14" s="98"/>
    </row>
    <row r="15" spans="1:23" x14ac:dyDescent="0.25">
      <c r="I15" s="98"/>
      <c r="J15" s="98"/>
      <c r="K15" s="98"/>
      <c r="L15" s="98"/>
      <c r="M15" s="98"/>
      <c r="N15" s="98"/>
      <c r="O15" s="98"/>
      <c r="P15" s="98"/>
      <c r="Q15" s="98"/>
      <c r="R15" s="98"/>
      <c r="S15" s="98"/>
      <c r="T15" s="98"/>
      <c r="U15" s="98"/>
    </row>
    <row r="16" spans="1:23" x14ac:dyDescent="0.25">
      <c r="I16" s="98"/>
      <c r="J16" s="98"/>
      <c r="K16" s="98"/>
      <c r="L16" s="98"/>
      <c r="M16" s="98"/>
      <c r="N16" s="98"/>
      <c r="O16" s="98"/>
      <c r="P16" s="98"/>
      <c r="Q16" s="98"/>
      <c r="R16" s="98"/>
      <c r="S16" s="98"/>
      <c r="T16" s="98"/>
      <c r="U16" s="98"/>
    </row>
    <row r="17" spans="9:21" x14ac:dyDescent="0.25">
      <c r="I17" s="98"/>
      <c r="J17" s="98"/>
      <c r="K17" s="98"/>
      <c r="L17" s="98"/>
      <c r="M17" s="98"/>
      <c r="N17" s="98"/>
      <c r="O17" s="98"/>
      <c r="P17" s="98"/>
      <c r="Q17" s="98"/>
      <c r="R17" s="98"/>
      <c r="S17" s="98"/>
      <c r="T17" s="98"/>
      <c r="U17" s="98"/>
    </row>
    <row r="18" spans="9:21" x14ac:dyDescent="0.25">
      <c r="I18" s="98"/>
      <c r="J18" s="98"/>
      <c r="K18" s="98"/>
      <c r="L18" s="98"/>
      <c r="M18" s="98"/>
      <c r="N18" s="98"/>
      <c r="O18" s="98"/>
      <c r="P18" s="98"/>
      <c r="Q18" s="98"/>
      <c r="R18" s="98"/>
      <c r="S18" s="98"/>
      <c r="T18" s="98"/>
      <c r="U18" s="98"/>
    </row>
    <row r="19" spans="9:21" x14ac:dyDescent="0.25">
      <c r="I19" s="98"/>
      <c r="J19" s="98"/>
      <c r="K19" s="98"/>
      <c r="L19" s="98"/>
      <c r="M19" s="98"/>
      <c r="N19" s="98"/>
      <c r="O19" s="98"/>
      <c r="P19" s="98"/>
      <c r="Q19" s="98"/>
      <c r="R19" s="98"/>
      <c r="S19" s="98"/>
      <c r="T19" s="98"/>
      <c r="U19" s="98"/>
    </row>
    <row r="20" spans="9:21" x14ac:dyDescent="0.25">
      <c r="I20" s="98"/>
      <c r="J20" s="98"/>
      <c r="K20" s="98"/>
      <c r="L20" s="98"/>
      <c r="M20" s="98"/>
      <c r="N20" s="98"/>
      <c r="O20" s="98"/>
      <c r="P20" s="98"/>
      <c r="Q20" s="98"/>
      <c r="R20" s="98"/>
      <c r="S20" s="98"/>
      <c r="T20" s="98"/>
      <c r="U20" s="98"/>
    </row>
    <row r="21" spans="9:21" x14ac:dyDescent="0.25">
      <c r="I21" s="98"/>
      <c r="J21" s="98"/>
      <c r="K21" s="98"/>
      <c r="L21" s="98"/>
      <c r="M21" s="98"/>
      <c r="N21" s="98"/>
      <c r="O21" s="98"/>
      <c r="P21" s="98"/>
      <c r="Q21" s="98"/>
      <c r="R21" s="98"/>
      <c r="S21" s="98"/>
      <c r="T21" s="98"/>
      <c r="U21" s="98"/>
    </row>
    <row r="22" spans="9:21" x14ac:dyDescent="0.25">
      <c r="I22" s="98"/>
      <c r="J22" s="98"/>
      <c r="K22" s="98"/>
      <c r="L22" s="98"/>
      <c r="M22" s="98"/>
      <c r="N22" s="98"/>
      <c r="O22" s="98"/>
      <c r="P22" s="98"/>
      <c r="Q22" s="98"/>
      <c r="R22" s="98"/>
      <c r="S22" s="98"/>
      <c r="T22" s="98"/>
      <c r="U22" s="98"/>
    </row>
    <row r="23" spans="9:21" x14ac:dyDescent="0.25">
      <c r="I23" s="98"/>
      <c r="J23" s="98"/>
      <c r="K23" s="98"/>
      <c r="L23" s="98"/>
      <c r="M23" s="98"/>
      <c r="N23" s="98"/>
      <c r="O23" s="98"/>
      <c r="P23" s="98"/>
      <c r="Q23" s="98"/>
      <c r="R23" s="98"/>
      <c r="S23" s="98"/>
      <c r="T23" s="98"/>
      <c r="U23" s="98"/>
    </row>
    <row r="24" spans="9:21" x14ac:dyDescent="0.25">
      <c r="I24" s="98"/>
      <c r="J24" s="98"/>
      <c r="K24" s="98"/>
      <c r="L24" s="98"/>
      <c r="M24" s="98"/>
      <c r="N24" s="98"/>
      <c r="O24" s="98"/>
      <c r="P24" s="98"/>
      <c r="Q24" s="98"/>
      <c r="R24" s="98"/>
      <c r="S24" s="98"/>
      <c r="T24" s="98"/>
      <c r="U24" s="98"/>
    </row>
    <row r="25" spans="9:21" x14ac:dyDescent="0.25">
      <c r="I25" s="98"/>
      <c r="J25" s="98"/>
      <c r="K25" s="98"/>
      <c r="L25" s="98"/>
      <c r="M25" s="98"/>
      <c r="N25" s="98"/>
      <c r="O25" s="98"/>
      <c r="P25" s="98"/>
      <c r="Q25" s="98"/>
      <c r="R25" s="98"/>
      <c r="S25" s="98"/>
      <c r="T25" s="98"/>
      <c r="U25" s="98"/>
    </row>
    <row r="26" spans="9:21" x14ac:dyDescent="0.25">
      <c r="I26" s="98"/>
      <c r="J26" s="98"/>
      <c r="K26" s="98"/>
      <c r="L26" s="98"/>
      <c r="M26" s="98"/>
      <c r="N26" s="98"/>
      <c r="O26" s="98"/>
      <c r="P26" s="98"/>
      <c r="Q26" s="98"/>
      <c r="R26" s="98"/>
      <c r="S26" s="98"/>
      <c r="T26" s="98"/>
      <c r="U26" s="98"/>
    </row>
    <row r="27" spans="9:21" x14ac:dyDescent="0.25">
      <c r="I27" s="98"/>
      <c r="J27" s="98"/>
      <c r="K27" s="98"/>
      <c r="L27" s="98"/>
      <c r="M27" s="98"/>
      <c r="N27" s="98"/>
      <c r="O27" s="98"/>
      <c r="P27" s="98"/>
      <c r="Q27" s="98"/>
      <c r="R27" s="98"/>
      <c r="S27" s="98"/>
      <c r="T27" s="98"/>
      <c r="U27" s="98"/>
    </row>
    <row r="28" spans="9:21" x14ac:dyDescent="0.25">
      <c r="I28" s="98"/>
      <c r="J28" s="98"/>
      <c r="K28" s="98"/>
      <c r="L28" s="98"/>
      <c r="M28" s="98"/>
      <c r="N28" s="98"/>
      <c r="O28" s="98"/>
      <c r="P28" s="98"/>
      <c r="Q28" s="98"/>
      <c r="R28" s="98"/>
      <c r="S28" s="98"/>
      <c r="T28" s="98"/>
      <c r="U28" s="98"/>
    </row>
    <row r="29" spans="9:21" x14ac:dyDescent="0.25">
      <c r="I29" s="98"/>
      <c r="J29" s="98"/>
      <c r="K29" s="98"/>
      <c r="L29" s="98"/>
      <c r="M29" s="98"/>
      <c r="N29" s="98"/>
      <c r="O29" s="98"/>
      <c r="P29" s="98"/>
      <c r="Q29" s="98"/>
      <c r="R29" s="98"/>
      <c r="S29" s="98"/>
      <c r="T29" s="98"/>
      <c r="U29" s="98"/>
    </row>
    <row r="30" spans="9:21" x14ac:dyDescent="0.25">
      <c r="I30" s="98"/>
      <c r="J30" s="98"/>
      <c r="K30" s="98"/>
      <c r="L30" s="98"/>
      <c r="M30" s="98"/>
      <c r="N30" s="98"/>
      <c r="O30" s="98"/>
      <c r="P30" s="98"/>
      <c r="Q30" s="98"/>
      <c r="R30" s="98"/>
      <c r="S30" s="98"/>
      <c r="T30" s="98"/>
      <c r="U30" s="98"/>
    </row>
    <row r="31" spans="9:21" x14ac:dyDescent="0.25">
      <c r="I31" s="98"/>
      <c r="J31" s="98"/>
      <c r="K31" s="98"/>
      <c r="L31" s="98"/>
      <c r="M31" s="98"/>
      <c r="N31" s="98"/>
      <c r="O31" s="98"/>
      <c r="P31" s="98"/>
      <c r="Q31" s="98"/>
      <c r="R31" s="98"/>
      <c r="S31" s="98"/>
      <c r="T31" s="98"/>
      <c r="U31" s="98"/>
    </row>
    <row r="32" spans="9:21" x14ac:dyDescent="0.25">
      <c r="I32" s="98"/>
      <c r="J32" s="98"/>
      <c r="K32" s="98"/>
      <c r="L32" s="98"/>
      <c r="M32" s="98"/>
      <c r="N32" s="98"/>
      <c r="O32" s="98"/>
      <c r="P32" s="98"/>
      <c r="Q32" s="98"/>
      <c r="R32" s="98"/>
      <c r="S32" s="98"/>
      <c r="T32" s="98"/>
      <c r="U32" s="98"/>
    </row>
    <row r="33" spans="9:21" x14ac:dyDescent="0.25">
      <c r="I33" s="98"/>
      <c r="J33" s="98"/>
      <c r="K33" s="98"/>
      <c r="L33" s="98"/>
      <c r="M33" s="98"/>
      <c r="N33" s="98"/>
      <c r="O33" s="98"/>
      <c r="P33" s="98"/>
      <c r="Q33" s="98"/>
      <c r="R33" s="98"/>
      <c r="S33" s="98"/>
      <c r="T33" s="98"/>
      <c r="U33" s="98"/>
    </row>
  </sheetData>
  <sheetProtection algorithmName="SHA-512" hashValue="n0lvZEBqRkH9tNryvY583EvvvolvyJuR1JDvYnM5vOZS+ERV51T8nnpRcq2jtstuKlfpDmbn0XqDAoBmjBgrvw==" saltValue="db9v4Ar8iSlAO4lrj1hGCQ==" spinCount="100000" sheet="1" objects="1" scenarios="1" selectLockedCells="1"/>
  <mergeCells count="2">
    <mergeCell ref="A1:W1"/>
    <mergeCell ref="A2:W2"/>
  </mergeCells>
  <conditionalFormatting sqref="H5:H14">
    <cfRule type="cellIs" dxfId="51" priority="1" stopIfTrue="1" operator="equal">
      <formula>"ELEVATO"</formula>
    </cfRule>
    <cfRule type="cellIs" dxfId="50" priority="2" stopIfTrue="1" operator="equal">
      <formula>"ALTO"</formula>
    </cfRule>
    <cfRule type="cellIs" dxfId="49" priority="3" stopIfTrue="1" operator="equal">
      <formula>"MEDIO"</formula>
    </cfRule>
    <cfRule type="cellIs" dxfId="48" priority="4" stopIfTrue="1" operator="equal">
      <formula>"BASSO"</formula>
    </cfRule>
  </conditionalFormatting>
  <pageMargins left="0.70866141732283472" right="0.70866141732283472" top="0.74803149606299213" bottom="0.74803149606299213" header="0.31496062992125984" footer="0.31496062992125984"/>
  <pageSetup paperSize="8" scale="77" fitToHeight="0" orientation="landscape" horizontalDpi="1200" verticalDpi="1200" r:id="rId1"/>
  <headerFooter>
    <oddFooter>&amp;RPagina &amp;P di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A26"/>
  <sheetViews>
    <sheetView workbookViewId="0">
      <selection activeCell="B1" sqref="B1"/>
    </sheetView>
  </sheetViews>
  <sheetFormatPr defaultColWidth="9.140625" defaultRowHeight="15" x14ac:dyDescent="0.25"/>
  <cols>
    <col min="1" max="1" width="9.140625" style="75"/>
    <col min="2" max="2" width="109.85546875" style="75" customWidth="1"/>
    <col min="3" max="5" width="30.140625" style="75" customWidth="1"/>
    <col min="6" max="6" width="34.140625" style="75" customWidth="1"/>
    <col min="7" max="7" width="30.140625" style="75" customWidth="1"/>
    <col min="8" max="10" width="42.7109375" style="75" customWidth="1"/>
    <col min="11" max="11" width="13.85546875" style="75" customWidth="1"/>
    <col min="12" max="12" width="16.28515625" style="75" customWidth="1"/>
    <col min="13" max="13" width="23.42578125" style="75" customWidth="1"/>
    <col min="14" max="14" width="32.85546875" style="75" customWidth="1"/>
    <col min="15" max="15" width="24.140625" style="75" customWidth="1"/>
    <col min="16" max="16" width="20.85546875" style="75" customWidth="1"/>
    <col min="17" max="17" width="17.140625" style="75" customWidth="1"/>
    <col min="18" max="18" width="17.42578125" style="75" customWidth="1"/>
    <col min="19" max="19" width="18.85546875" style="75" customWidth="1"/>
    <col min="20" max="20" width="20.7109375" style="75" customWidth="1"/>
    <col min="21" max="21" width="19.140625" style="75" customWidth="1"/>
    <col min="22" max="22" width="32.28515625" style="75" customWidth="1"/>
    <col min="23" max="23" width="55" style="75" customWidth="1"/>
    <col min="24" max="24" width="31.42578125" style="75" customWidth="1"/>
    <col min="25" max="25" width="30.28515625" style="75" customWidth="1"/>
    <col min="26" max="26" width="28.42578125" style="75" customWidth="1"/>
    <col min="27" max="27" width="35.28515625" style="75" customWidth="1"/>
    <col min="28" max="29" width="36.140625" style="75" customWidth="1"/>
    <col min="30" max="30" width="48.7109375" style="75" customWidth="1"/>
    <col min="31" max="31" width="30.42578125" style="75" customWidth="1"/>
    <col min="32" max="32" width="25.7109375" style="75" customWidth="1"/>
    <col min="33" max="38" width="54.42578125" style="75" customWidth="1"/>
    <col min="39" max="39" width="36.140625" style="75" customWidth="1"/>
    <col min="40" max="41" width="54.42578125" style="75" customWidth="1"/>
    <col min="42" max="42" width="42.28515625" style="75" customWidth="1"/>
    <col min="43" max="43" width="47" style="75" customWidth="1"/>
    <col min="44" max="50" width="54.42578125" style="75" customWidth="1"/>
    <col min="51" max="52" width="36.140625" style="75" customWidth="1"/>
    <col min="53" max="53" width="54.42578125" style="75" customWidth="1"/>
    <col min="54" max="16384" width="9.140625" style="75"/>
  </cols>
  <sheetData>
    <row r="1" spans="1:53" ht="23.25" x14ac:dyDescent="0.25">
      <c r="A1" s="4"/>
      <c r="B1" s="78" t="s">
        <v>649</v>
      </c>
      <c r="C1" s="486" t="s">
        <v>650</v>
      </c>
      <c r="D1" s="486"/>
      <c r="E1" s="486"/>
      <c r="F1" s="486"/>
      <c r="G1" s="486"/>
      <c r="H1" s="486"/>
      <c r="I1" s="486"/>
      <c r="J1" s="486"/>
      <c r="K1" s="487" t="s">
        <v>522</v>
      </c>
      <c r="L1" s="487"/>
      <c r="M1" s="487"/>
      <c r="N1" s="487"/>
      <c r="O1" s="487"/>
      <c r="P1" s="488" t="s">
        <v>535</v>
      </c>
      <c r="Q1" s="488"/>
      <c r="R1" s="488"/>
      <c r="S1" s="489" t="s">
        <v>651</v>
      </c>
      <c r="T1" s="489"/>
      <c r="U1" s="489"/>
      <c r="V1" s="489"/>
      <c r="W1" s="489"/>
      <c r="X1" s="489"/>
      <c r="Y1" s="485" t="s">
        <v>556</v>
      </c>
      <c r="Z1" s="485"/>
      <c r="AA1" s="485"/>
      <c r="AB1" s="485"/>
      <c r="AC1" s="485"/>
      <c r="AD1" s="485"/>
      <c r="AE1" s="485"/>
      <c r="AF1" s="485"/>
      <c r="AG1" s="485"/>
      <c r="AH1" s="485"/>
      <c r="AI1" s="485"/>
      <c r="AJ1" s="485"/>
      <c r="AK1" s="485"/>
      <c r="AL1" s="485"/>
      <c r="AM1" s="485"/>
      <c r="AN1" s="490" t="s">
        <v>587</v>
      </c>
      <c r="AO1" s="490"/>
      <c r="AP1" s="490"/>
      <c r="AQ1" s="490"/>
      <c r="AR1" s="490"/>
      <c r="AS1" s="490"/>
      <c r="AT1" s="490"/>
      <c r="AU1" s="490"/>
      <c r="AV1" s="485" t="s">
        <v>604</v>
      </c>
      <c r="AW1" s="485"/>
      <c r="AX1" s="485"/>
      <c r="AY1" s="485"/>
      <c r="AZ1" s="485"/>
      <c r="BA1" s="485"/>
    </row>
    <row r="2" spans="1:53" ht="131.25" customHeight="1" x14ac:dyDescent="0.25">
      <c r="A2" s="4"/>
      <c r="B2" s="79" t="s">
        <v>652</v>
      </c>
      <c r="C2" s="76" t="s">
        <v>497</v>
      </c>
      <c r="D2" s="76" t="s">
        <v>501</v>
      </c>
      <c r="E2" s="76" t="s">
        <v>505</v>
      </c>
      <c r="F2" s="76" t="s">
        <v>508</v>
      </c>
      <c r="G2" s="76" t="s">
        <v>512</v>
      </c>
      <c r="H2" s="76" t="s">
        <v>513</v>
      </c>
      <c r="I2" s="76" t="s">
        <v>516</v>
      </c>
      <c r="J2" s="76" t="s">
        <v>518</v>
      </c>
      <c r="K2" s="8" t="s">
        <v>523</v>
      </c>
      <c r="L2" s="8" t="s">
        <v>526</v>
      </c>
      <c r="M2" s="8" t="s">
        <v>528</v>
      </c>
      <c r="N2" s="8" t="s">
        <v>531</v>
      </c>
      <c r="O2" s="8" t="s">
        <v>534</v>
      </c>
      <c r="P2" s="7" t="s">
        <v>536</v>
      </c>
      <c r="Q2" s="7" t="s">
        <v>537</v>
      </c>
      <c r="R2" s="7" t="s">
        <v>539</v>
      </c>
      <c r="S2" s="76" t="s">
        <v>541</v>
      </c>
      <c r="T2" s="76" t="s">
        <v>544</v>
      </c>
      <c r="U2" s="76" t="s">
        <v>546</v>
      </c>
      <c r="V2" s="76" t="s">
        <v>550</v>
      </c>
      <c r="W2" s="76" t="s">
        <v>552</v>
      </c>
      <c r="X2" s="76" t="s">
        <v>554</v>
      </c>
      <c r="Y2" s="7" t="s">
        <v>557</v>
      </c>
      <c r="Z2" s="7" t="s">
        <v>560</v>
      </c>
      <c r="AA2" s="7" t="s">
        <v>561</v>
      </c>
      <c r="AB2" s="7" t="s">
        <v>564</v>
      </c>
      <c r="AC2" s="7" t="s">
        <v>566</v>
      </c>
      <c r="AD2" s="7" t="s">
        <v>569</v>
      </c>
      <c r="AE2" s="7" t="s">
        <v>570</v>
      </c>
      <c r="AF2" s="7" t="s">
        <v>572</v>
      </c>
      <c r="AG2" s="7" t="s">
        <v>653</v>
      </c>
      <c r="AH2" s="7" t="s">
        <v>576</v>
      </c>
      <c r="AI2" s="7" t="s">
        <v>577</v>
      </c>
      <c r="AJ2" s="7" t="s">
        <v>579</v>
      </c>
      <c r="AK2" s="7" t="s">
        <v>581</v>
      </c>
      <c r="AL2" s="7" t="s">
        <v>583</v>
      </c>
      <c r="AM2" s="7" t="s">
        <v>585</v>
      </c>
      <c r="AN2" s="77" t="s">
        <v>588</v>
      </c>
      <c r="AO2" s="77" t="s">
        <v>590</v>
      </c>
      <c r="AP2" s="77" t="s">
        <v>592</v>
      </c>
      <c r="AQ2" s="77" t="s">
        <v>594</v>
      </c>
      <c r="AR2" s="77" t="s">
        <v>596</v>
      </c>
      <c r="AS2" s="77" t="s">
        <v>598</v>
      </c>
      <c r="AT2" s="77" t="s">
        <v>600</v>
      </c>
      <c r="AU2" s="77" t="s">
        <v>602</v>
      </c>
      <c r="AV2" s="7" t="s">
        <v>605</v>
      </c>
      <c r="AW2" s="7" t="s">
        <v>607</v>
      </c>
      <c r="AX2" s="7" t="s">
        <v>609</v>
      </c>
      <c r="AY2" s="7" t="s">
        <v>611</v>
      </c>
      <c r="AZ2" s="7" t="s">
        <v>614</v>
      </c>
      <c r="BA2" s="7" t="s">
        <v>616</v>
      </c>
    </row>
    <row r="3" spans="1:53" ht="45" customHeight="1" x14ac:dyDescent="0.25">
      <c r="A3" s="4"/>
      <c r="B3" s="72" t="s">
        <v>362</v>
      </c>
      <c r="C3" s="80" t="s">
        <v>364</v>
      </c>
      <c r="D3" s="80" t="s">
        <v>364</v>
      </c>
      <c r="E3" s="80" t="s">
        <v>364</v>
      </c>
      <c r="F3" s="80" t="s">
        <v>364</v>
      </c>
      <c r="G3" s="80" t="s">
        <v>364</v>
      </c>
      <c r="H3" s="80" t="s">
        <v>364</v>
      </c>
      <c r="I3" s="80" t="s">
        <v>364</v>
      </c>
      <c r="J3" s="80" t="s">
        <v>364</v>
      </c>
      <c r="K3" s="80"/>
      <c r="L3" s="80"/>
      <c r="M3" s="80"/>
      <c r="N3" s="80" t="s">
        <v>364</v>
      </c>
      <c r="O3" s="80" t="s">
        <v>364</v>
      </c>
      <c r="P3" s="80"/>
      <c r="Q3" s="80"/>
      <c r="R3" s="80"/>
      <c r="S3" s="80"/>
      <c r="T3" s="80"/>
      <c r="U3" s="80"/>
      <c r="V3" s="80"/>
      <c r="W3" s="80"/>
      <c r="X3" s="80" t="s">
        <v>364</v>
      </c>
      <c r="Y3" s="80" t="s">
        <v>364</v>
      </c>
      <c r="Z3" s="80" t="s">
        <v>364</v>
      </c>
      <c r="AA3" s="80" t="s">
        <v>364</v>
      </c>
      <c r="AB3" s="80" t="s">
        <v>364</v>
      </c>
      <c r="AC3" s="80" t="s">
        <v>364</v>
      </c>
      <c r="AD3" s="80" t="s">
        <v>364</v>
      </c>
      <c r="AE3" s="80" t="s">
        <v>364</v>
      </c>
      <c r="AF3" s="80"/>
      <c r="AG3" s="80" t="s">
        <v>364</v>
      </c>
      <c r="AH3" s="80" t="s">
        <v>364</v>
      </c>
      <c r="AI3" s="80" t="s">
        <v>364</v>
      </c>
      <c r="AJ3" s="80" t="s">
        <v>364</v>
      </c>
      <c r="AK3" s="80" t="s">
        <v>364</v>
      </c>
      <c r="AL3" s="80" t="s">
        <v>364</v>
      </c>
      <c r="AM3" s="80" t="s">
        <v>364</v>
      </c>
      <c r="AN3" s="80"/>
      <c r="AO3" s="80"/>
      <c r="AP3" s="80"/>
      <c r="AQ3" s="80"/>
      <c r="AR3" s="80"/>
      <c r="AS3" s="80"/>
      <c r="AT3" s="80"/>
      <c r="AU3" s="80"/>
      <c r="AV3" s="80" t="s">
        <v>364</v>
      </c>
      <c r="AW3" s="80" t="s">
        <v>364</v>
      </c>
      <c r="AX3" s="80" t="s">
        <v>364</v>
      </c>
      <c r="AY3" s="80" t="s">
        <v>364</v>
      </c>
      <c r="AZ3" s="80"/>
      <c r="BA3" s="80" t="s">
        <v>364</v>
      </c>
    </row>
    <row r="4" spans="1:53" ht="45" customHeight="1" x14ac:dyDescent="0.25">
      <c r="A4" s="4"/>
      <c r="B4" s="72" t="s">
        <v>365</v>
      </c>
      <c r="C4" s="80"/>
      <c r="D4" s="80"/>
      <c r="E4" s="80"/>
      <c r="F4" s="80"/>
      <c r="G4" s="80"/>
      <c r="H4" s="80" t="s">
        <v>364</v>
      </c>
      <c r="I4" s="80"/>
      <c r="J4" s="80"/>
      <c r="K4" s="80" t="s">
        <v>364</v>
      </c>
      <c r="L4" s="80" t="s">
        <v>364</v>
      </c>
      <c r="M4" s="80" t="s">
        <v>364</v>
      </c>
      <c r="N4" s="80" t="s">
        <v>364</v>
      </c>
      <c r="O4" s="80" t="s">
        <v>364</v>
      </c>
      <c r="P4" s="80" t="s">
        <v>364</v>
      </c>
      <c r="Q4" s="80" t="s">
        <v>364</v>
      </c>
      <c r="R4" s="80" t="s">
        <v>364</v>
      </c>
      <c r="S4" s="80"/>
      <c r="T4" s="80"/>
      <c r="U4" s="80"/>
      <c r="V4" s="80"/>
      <c r="W4" s="80"/>
      <c r="X4" s="80"/>
      <c r="Y4" s="80"/>
      <c r="Z4" s="80"/>
      <c r="AA4" s="80"/>
      <c r="AB4" s="80" t="s">
        <v>364</v>
      </c>
      <c r="AC4" s="80" t="s">
        <v>364</v>
      </c>
      <c r="AD4" s="80" t="s">
        <v>364</v>
      </c>
      <c r="AE4" s="80"/>
      <c r="AF4" s="80"/>
      <c r="AG4" s="80"/>
      <c r="AH4" s="80"/>
      <c r="AI4" s="80"/>
      <c r="AJ4" s="80" t="s">
        <v>364</v>
      </c>
      <c r="AK4" s="80"/>
      <c r="AL4" s="80"/>
      <c r="AM4" s="80" t="s">
        <v>364</v>
      </c>
      <c r="AN4" s="80"/>
      <c r="AO4" s="80"/>
      <c r="AP4" s="80"/>
      <c r="AQ4" s="80"/>
      <c r="AR4" s="80"/>
      <c r="AS4" s="80"/>
      <c r="AT4" s="80"/>
      <c r="AU4" s="80"/>
      <c r="AV4" s="80"/>
      <c r="AW4" s="80"/>
      <c r="AX4" s="80"/>
      <c r="AY4" s="80" t="s">
        <v>364</v>
      </c>
      <c r="AZ4" s="80" t="s">
        <v>364</v>
      </c>
      <c r="BA4" s="80"/>
    </row>
    <row r="5" spans="1:53" ht="45" customHeight="1" x14ac:dyDescent="0.25">
      <c r="A5" s="4"/>
      <c r="B5" s="72" t="s">
        <v>367</v>
      </c>
      <c r="C5" s="80"/>
      <c r="D5" s="80"/>
      <c r="E5" s="80"/>
      <c r="F5" s="80"/>
      <c r="G5" s="80"/>
      <c r="H5" s="80"/>
      <c r="I5" s="80"/>
      <c r="J5" s="80"/>
      <c r="K5" s="80" t="s">
        <v>364</v>
      </c>
      <c r="L5" s="80" t="s">
        <v>364</v>
      </c>
      <c r="M5" s="80" t="s">
        <v>364</v>
      </c>
      <c r="N5" s="80" t="s">
        <v>364</v>
      </c>
      <c r="O5" s="80" t="s">
        <v>364</v>
      </c>
      <c r="P5" s="80" t="s">
        <v>364</v>
      </c>
      <c r="Q5" s="80" t="s">
        <v>364</v>
      </c>
      <c r="R5" s="80" t="s">
        <v>364</v>
      </c>
      <c r="S5" s="80"/>
      <c r="T5" s="80" t="s">
        <v>364</v>
      </c>
      <c r="U5" s="80"/>
      <c r="V5" s="80"/>
      <c r="W5" s="80"/>
      <c r="X5" s="80"/>
      <c r="Y5" s="80"/>
      <c r="Z5" s="80"/>
      <c r="AA5" s="80" t="s">
        <v>364</v>
      </c>
      <c r="AB5" s="80" t="s">
        <v>364</v>
      </c>
      <c r="AC5" s="80" t="s">
        <v>364</v>
      </c>
      <c r="AD5" s="80" t="s">
        <v>364</v>
      </c>
      <c r="AE5" s="80"/>
      <c r="AF5" s="80"/>
      <c r="AG5" s="80"/>
      <c r="AH5" s="80" t="s">
        <v>364</v>
      </c>
      <c r="AI5" s="80" t="s">
        <v>364</v>
      </c>
      <c r="AJ5" s="80" t="s">
        <v>364</v>
      </c>
      <c r="AK5" s="80" t="s">
        <v>364</v>
      </c>
      <c r="AL5" s="80" t="s">
        <v>364</v>
      </c>
      <c r="AM5" s="80" t="s">
        <v>364</v>
      </c>
      <c r="AN5" s="80"/>
      <c r="AO5" s="80" t="s">
        <v>364</v>
      </c>
      <c r="AP5" s="80" t="s">
        <v>364</v>
      </c>
      <c r="AQ5" s="80" t="s">
        <v>364</v>
      </c>
      <c r="AR5" s="80" t="s">
        <v>364</v>
      </c>
      <c r="AS5" s="80"/>
      <c r="AT5" s="80"/>
      <c r="AU5" s="80" t="s">
        <v>364</v>
      </c>
      <c r="AV5" s="80"/>
      <c r="AW5" s="80" t="s">
        <v>364</v>
      </c>
      <c r="AX5" s="80" t="s">
        <v>364</v>
      </c>
      <c r="AY5" s="80" t="s">
        <v>364</v>
      </c>
      <c r="AZ5" s="80" t="s">
        <v>364</v>
      </c>
      <c r="BA5" s="80"/>
    </row>
    <row r="6" spans="1:53" ht="45" customHeight="1" x14ac:dyDescent="0.25">
      <c r="A6" s="4"/>
      <c r="B6" s="72" t="s">
        <v>369</v>
      </c>
      <c r="C6" s="80" t="s">
        <v>364</v>
      </c>
      <c r="D6" s="80" t="s">
        <v>364</v>
      </c>
      <c r="E6" s="80" t="s">
        <v>364</v>
      </c>
      <c r="F6" s="80" t="s">
        <v>364</v>
      </c>
      <c r="G6" s="80" t="s">
        <v>364</v>
      </c>
      <c r="H6" s="80" t="s">
        <v>364</v>
      </c>
      <c r="I6" s="80" t="s">
        <v>364</v>
      </c>
      <c r="J6" s="80" t="s">
        <v>364</v>
      </c>
      <c r="K6" s="80"/>
      <c r="L6" s="80"/>
      <c r="M6" s="80"/>
      <c r="N6" s="80"/>
      <c r="O6" s="80"/>
      <c r="P6" s="80"/>
      <c r="Q6" s="80"/>
      <c r="R6" s="80"/>
      <c r="S6" s="80"/>
      <c r="T6" s="80"/>
      <c r="U6" s="80"/>
      <c r="V6" s="80"/>
      <c r="W6" s="80" t="s">
        <v>364</v>
      </c>
      <c r="X6" s="80" t="s">
        <v>364</v>
      </c>
      <c r="Y6" s="80"/>
      <c r="Z6" s="80"/>
      <c r="AA6" s="80"/>
      <c r="AB6" s="80"/>
      <c r="AC6" s="80"/>
      <c r="AD6" s="80"/>
      <c r="AE6" s="80"/>
      <c r="AF6" s="80"/>
      <c r="AG6" s="80"/>
      <c r="AH6" s="80" t="s">
        <v>364</v>
      </c>
      <c r="AI6" s="80" t="s">
        <v>364</v>
      </c>
      <c r="AJ6" s="80" t="s">
        <v>364</v>
      </c>
      <c r="AK6" s="80" t="s">
        <v>364</v>
      </c>
      <c r="AL6" s="80" t="s">
        <v>364</v>
      </c>
      <c r="AM6" s="80" t="s">
        <v>364</v>
      </c>
      <c r="AN6" s="80"/>
      <c r="AO6" s="80"/>
      <c r="AP6" s="80"/>
      <c r="AQ6" s="80"/>
      <c r="AR6" s="80"/>
      <c r="AS6" s="80"/>
      <c r="AT6" s="80"/>
      <c r="AU6" s="80"/>
      <c r="AV6" s="80"/>
      <c r="AW6" s="80" t="s">
        <v>364</v>
      </c>
      <c r="AX6" s="80" t="s">
        <v>364</v>
      </c>
      <c r="AY6" s="80" t="s">
        <v>364</v>
      </c>
      <c r="AZ6" s="80" t="s">
        <v>364</v>
      </c>
      <c r="BA6" s="80"/>
    </row>
    <row r="7" spans="1:53" ht="45" customHeight="1" x14ac:dyDescent="0.25">
      <c r="A7" s="4"/>
      <c r="B7" s="72" t="s">
        <v>371</v>
      </c>
      <c r="C7" s="80" t="s">
        <v>364</v>
      </c>
      <c r="D7" s="80" t="s">
        <v>364</v>
      </c>
      <c r="E7" s="80" t="s">
        <v>364</v>
      </c>
      <c r="F7" s="80" t="s">
        <v>364</v>
      </c>
      <c r="G7" s="80" t="s">
        <v>364</v>
      </c>
      <c r="H7" s="80" t="s">
        <v>364</v>
      </c>
      <c r="I7" s="80" t="s">
        <v>364</v>
      </c>
      <c r="J7" s="80" t="s">
        <v>364</v>
      </c>
      <c r="K7" s="80"/>
      <c r="L7" s="80"/>
      <c r="M7" s="80"/>
      <c r="N7" s="80" t="s">
        <v>364</v>
      </c>
      <c r="O7" s="80"/>
      <c r="P7" s="80"/>
      <c r="Q7" s="80"/>
      <c r="R7" s="80"/>
      <c r="S7" s="80"/>
      <c r="T7" s="80"/>
      <c r="U7" s="80"/>
      <c r="V7" s="80"/>
      <c r="W7" s="80" t="s">
        <v>364</v>
      </c>
      <c r="X7" s="80" t="s">
        <v>364</v>
      </c>
      <c r="Y7" s="80"/>
      <c r="Z7" s="80"/>
      <c r="AA7" s="80"/>
      <c r="AB7" s="80"/>
      <c r="AC7" s="80"/>
      <c r="AD7" s="80"/>
      <c r="AE7" s="80"/>
      <c r="AF7" s="80" t="s">
        <v>364</v>
      </c>
      <c r="AG7" s="80" t="s">
        <v>364</v>
      </c>
      <c r="AH7" s="80" t="s">
        <v>364</v>
      </c>
      <c r="AI7" s="80" t="s">
        <v>364</v>
      </c>
      <c r="AJ7" s="80" t="s">
        <v>364</v>
      </c>
      <c r="AK7" s="80" t="s">
        <v>364</v>
      </c>
      <c r="AL7" s="80" t="s">
        <v>364</v>
      </c>
      <c r="AM7" s="80" t="s">
        <v>364</v>
      </c>
      <c r="AN7" s="80"/>
      <c r="AO7" s="80"/>
      <c r="AP7" s="80"/>
      <c r="AQ7" s="80"/>
      <c r="AR7" s="80"/>
      <c r="AS7" s="80"/>
      <c r="AT7" s="80"/>
      <c r="AU7" s="80"/>
      <c r="AV7" s="80" t="s">
        <v>364</v>
      </c>
      <c r="AW7" s="80" t="s">
        <v>364</v>
      </c>
      <c r="AX7" s="80" t="s">
        <v>364</v>
      </c>
      <c r="AY7" s="80" t="s">
        <v>364</v>
      </c>
      <c r="AZ7" s="80" t="s">
        <v>364</v>
      </c>
      <c r="BA7" s="80" t="s">
        <v>364</v>
      </c>
    </row>
    <row r="8" spans="1:53" ht="45" customHeight="1" x14ac:dyDescent="0.25">
      <c r="A8" s="4"/>
      <c r="B8" s="72" t="s">
        <v>374</v>
      </c>
      <c r="C8" s="80"/>
      <c r="D8" s="80"/>
      <c r="E8" s="80"/>
      <c r="F8" s="80"/>
      <c r="G8" s="80"/>
      <c r="H8" s="80"/>
      <c r="I8" s="80"/>
      <c r="J8" s="80"/>
      <c r="K8" s="80" t="s">
        <v>364</v>
      </c>
      <c r="L8" s="80" t="s">
        <v>364</v>
      </c>
      <c r="M8" s="80" t="s">
        <v>364</v>
      </c>
      <c r="N8" s="80"/>
      <c r="O8" s="80" t="s">
        <v>364</v>
      </c>
      <c r="P8" s="80" t="s">
        <v>364</v>
      </c>
      <c r="Q8" s="80" t="s">
        <v>364</v>
      </c>
      <c r="R8" s="80" t="s">
        <v>364</v>
      </c>
      <c r="S8" s="80" t="s">
        <v>364</v>
      </c>
      <c r="T8" s="80" t="s">
        <v>364</v>
      </c>
      <c r="U8" s="80"/>
      <c r="V8" s="80"/>
      <c r="W8" s="80"/>
      <c r="X8" s="80"/>
      <c r="Y8" s="80"/>
      <c r="Z8" s="80"/>
      <c r="AA8" s="80"/>
      <c r="AB8" s="80"/>
      <c r="AC8" s="80"/>
      <c r="AD8" s="80"/>
      <c r="AE8" s="80"/>
      <c r="AF8" s="80"/>
      <c r="AG8" s="80"/>
      <c r="AH8" s="80"/>
      <c r="AI8" s="80"/>
      <c r="AJ8" s="80" t="s">
        <v>364</v>
      </c>
      <c r="AK8" s="80"/>
      <c r="AL8" s="80"/>
      <c r="AM8" s="80"/>
      <c r="AN8" s="80"/>
      <c r="AO8" s="80"/>
      <c r="AP8" s="80"/>
      <c r="AQ8" s="80"/>
      <c r="AR8" s="80"/>
      <c r="AS8" s="80"/>
      <c r="AT8" s="80"/>
      <c r="AU8" s="80"/>
      <c r="AV8" s="80"/>
      <c r="AW8" s="80"/>
      <c r="AX8" s="80"/>
      <c r="AY8" s="80"/>
      <c r="AZ8" s="80"/>
      <c r="BA8" s="80"/>
    </row>
    <row r="9" spans="1:53" ht="45" customHeight="1" x14ac:dyDescent="0.25">
      <c r="A9" s="4"/>
      <c r="B9" s="72" t="s">
        <v>376</v>
      </c>
      <c r="C9" s="80"/>
      <c r="D9" s="80"/>
      <c r="E9" s="80"/>
      <c r="F9" s="80"/>
      <c r="G9" s="80"/>
      <c r="H9" s="80"/>
      <c r="I9" s="80"/>
      <c r="J9" s="80"/>
      <c r="K9" s="80" t="s">
        <v>364</v>
      </c>
      <c r="L9" s="80" t="s">
        <v>364</v>
      </c>
      <c r="M9" s="80" t="s">
        <v>364</v>
      </c>
      <c r="N9" s="80"/>
      <c r="O9" s="80" t="s">
        <v>364</v>
      </c>
      <c r="P9" s="80" t="s">
        <v>364</v>
      </c>
      <c r="Q9" s="80" t="s">
        <v>364</v>
      </c>
      <c r="R9" s="80" t="s">
        <v>364</v>
      </c>
      <c r="S9" s="80" t="s">
        <v>364</v>
      </c>
      <c r="T9" s="80" t="s">
        <v>364</v>
      </c>
      <c r="U9" s="80" t="s">
        <v>364</v>
      </c>
      <c r="V9" s="80" t="s">
        <v>364</v>
      </c>
      <c r="W9" s="80" t="s">
        <v>364</v>
      </c>
      <c r="X9" s="80" t="s">
        <v>364</v>
      </c>
      <c r="Y9" s="80" t="s">
        <v>364</v>
      </c>
      <c r="Z9" s="80" t="s">
        <v>364</v>
      </c>
      <c r="AA9" s="80"/>
      <c r="AB9" s="80"/>
      <c r="AC9" s="80"/>
      <c r="AD9" s="80"/>
      <c r="AE9" s="80"/>
      <c r="AF9" s="80"/>
      <c r="AG9" s="80"/>
      <c r="AH9" s="80"/>
      <c r="AI9" s="80"/>
      <c r="AJ9" s="80" t="s">
        <v>364</v>
      </c>
      <c r="AK9" s="80"/>
      <c r="AL9" s="80"/>
      <c r="AM9" s="80"/>
      <c r="AN9" s="80"/>
      <c r="AO9" s="80"/>
      <c r="AP9" s="80"/>
      <c r="AQ9" s="80"/>
      <c r="AR9" s="80"/>
      <c r="AS9" s="80"/>
      <c r="AT9" s="80"/>
      <c r="AU9" s="80"/>
      <c r="AV9" s="80"/>
      <c r="AW9" s="80"/>
      <c r="AX9" s="80"/>
      <c r="AY9" s="80"/>
      <c r="AZ9" s="80"/>
      <c r="BA9" s="80"/>
    </row>
    <row r="10" spans="1:53" ht="45" customHeight="1" x14ac:dyDescent="0.25">
      <c r="A10" s="4"/>
      <c r="B10" s="72" t="s">
        <v>378</v>
      </c>
      <c r="C10" s="80"/>
      <c r="D10" s="80"/>
      <c r="E10" s="80"/>
      <c r="F10" s="80"/>
      <c r="G10" s="80"/>
      <c r="H10" s="80"/>
      <c r="I10" s="80"/>
      <c r="J10" s="80"/>
      <c r="K10" s="80" t="s">
        <v>364</v>
      </c>
      <c r="L10" s="80" t="s">
        <v>364</v>
      </c>
      <c r="M10" s="80" t="s">
        <v>364</v>
      </c>
      <c r="N10" s="80" t="s">
        <v>364</v>
      </c>
      <c r="O10" s="80" t="s">
        <v>364</v>
      </c>
      <c r="P10" s="80" t="s">
        <v>364</v>
      </c>
      <c r="Q10" s="80" t="s">
        <v>364</v>
      </c>
      <c r="R10" s="80" t="s">
        <v>364</v>
      </c>
      <c r="S10" s="80" t="s">
        <v>364</v>
      </c>
      <c r="T10" s="80" t="s">
        <v>364</v>
      </c>
      <c r="U10" s="80" t="s">
        <v>364</v>
      </c>
      <c r="V10" s="80" t="s">
        <v>364</v>
      </c>
      <c r="W10" s="80"/>
      <c r="X10" s="80"/>
      <c r="Y10" s="80" t="s">
        <v>364</v>
      </c>
      <c r="Z10" s="80" t="s">
        <v>364</v>
      </c>
      <c r="AA10" s="80" t="s">
        <v>364</v>
      </c>
      <c r="AB10" s="80" t="s">
        <v>364</v>
      </c>
      <c r="AC10" s="80" t="s">
        <v>364</v>
      </c>
      <c r="AD10" s="80" t="s">
        <v>364</v>
      </c>
      <c r="AE10" s="80"/>
      <c r="AF10" s="80"/>
      <c r="AG10" s="80"/>
      <c r="AH10" s="80" t="s">
        <v>364</v>
      </c>
      <c r="AI10" s="80" t="s">
        <v>364</v>
      </c>
      <c r="AJ10" s="80" t="s">
        <v>364</v>
      </c>
      <c r="AK10" s="80" t="s">
        <v>364</v>
      </c>
      <c r="AL10" s="80" t="s">
        <v>364</v>
      </c>
      <c r="AM10" s="80" t="s">
        <v>364</v>
      </c>
      <c r="AN10" s="80" t="s">
        <v>364</v>
      </c>
      <c r="AO10" s="80" t="s">
        <v>364</v>
      </c>
      <c r="AP10" s="80" t="s">
        <v>364</v>
      </c>
      <c r="AQ10" s="80" t="s">
        <v>364</v>
      </c>
      <c r="AR10" s="80" t="s">
        <v>364</v>
      </c>
      <c r="AS10" s="80"/>
      <c r="AT10" s="80" t="s">
        <v>364</v>
      </c>
      <c r="AU10" s="80" t="s">
        <v>364</v>
      </c>
      <c r="AV10" s="80"/>
      <c r="AW10" s="80"/>
      <c r="AX10" s="80" t="s">
        <v>364</v>
      </c>
      <c r="AY10" s="80"/>
      <c r="AZ10" s="80"/>
      <c r="BA10" s="80"/>
    </row>
    <row r="11" spans="1:53" ht="45" customHeight="1" x14ac:dyDescent="0.25">
      <c r="A11" s="4"/>
      <c r="B11" s="72" t="s">
        <v>379</v>
      </c>
      <c r="C11" s="80"/>
      <c r="D11" s="80"/>
      <c r="E11" s="80"/>
      <c r="F11" s="80" t="s">
        <v>364</v>
      </c>
      <c r="G11" s="80" t="s">
        <v>364</v>
      </c>
      <c r="H11" s="80" t="s">
        <v>364</v>
      </c>
      <c r="I11" s="80" t="s">
        <v>364</v>
      </c>
      <c r="J11" s="80" t="s">
        <v>364</v>
      </c>
      <c r="K11" s="80"/>
      <c r="L11" s="80"/>
      <c r="M11" s="80"/>
      <c r="N11" s="80"/>
      <c r="O11" s="80"/>
      <c r="P11" s="80"/>
      <c r="Q11" s="80"/>
      <c r="R11" s="80"/>
      <c r="S11" s="80"/>
      <c r="T11" s="80"/>
      <c r="U11" s="80"/>
      <c r="V11" s="80" t="s">
        <v>364</v>
      </c>
      <c r="W11" s="80" t="s">
        <v>364</v>
      </c>
      <c r="X11" s="80"/>
      <c r="Y11" s="80" t="s">
        <v>364</v>
      </c>
      <c r="Z11" s="80" t="s">
        <v>364</v>
      </c>
      <c r="AA11" s="80" t="s">
        <v>364</v>
      </c>
      <c r="AB11" s="80" t="s">
        <v>364</v>
      </c>
      <c r="AC11" s="80"/>
      <c r="AD11" s="80" t="s">
        <v>364</v>
      </c>
      <c r="AE11" s="80"/>
      <c r="AF11" s="80"/>
      <c r="AG11" s="80"/>
      <c r="AH11" s="80" t="s">
        <v>364</v>
      </c>
      <c r="AI11" s="80"/>
      <c r="AJ11" s="80"/>
      <c r="AK11" s="80"/>
      <c r="AL11" s="80" t="s">
        <v>364</v>
      </c>
      <c r="AM11" s="80" t="s">
        <v>364</v>
      </c>
      <c r="AN11" s="80" t="s">
        <v>364</v>
      </c>
      <c r="AO11" s="80" t="s">
        <v>364</v>
      </c>
      <c r="AP11" s="80" t="s">
        <v>364</v>
      </c>
      <c r="AQ11" s="80" t="s">
        <v>364</v>
      </c>
      <c r="AR11" s="80" t="s">
        <v>364</v>
      </c>
      <c r="AS11" s="80"/>
      <c r="AT11" s="80"/>
      <c r="AU11" s="80"/>
      <c r="AV11" s="80"/>
      <c r="AW11" s="80" t="s">
        <v>364</v>
      </c>
      <c r="AX11" s="80" t="s">
        <v>364</v>
      </c>
      <c r="AY11" s="80"/>
      <c r="AZ11" s="80"/>
      <c r="BA11" s="80"/>
    </row>
    <row r="12" spans="1:53" ht="45" customHeight="1" x14ac:dyDescent="0.25">
      <c r="A12" s="4"/>
      <c r="B12" s="72" t="s">
        <v>381</v>
      </c>
      <c r="C12" s="80"/>
      <c r="D12" s="80"/>
      <c r="E12" s="80"/>
      <c r="F12" s="80" t="s">
        <v>364</v>
      </c>
      <c r="G12" s="80" t="s">
        <v>364</v>
      </c>
      <c r="H12" s="80" t="s">
        <v>364</v>
      </c>
      <c r="I12" s="80" t="s">
        <v>364</v>
      </c>
      <c r="J12" s="80" t="s">
        <v>364</v>
      </c>
      <c r="K12" s="80"/>
      <c r="L12" s="80"/>
      <c r="M12" s="80"/>
      <c r="N12" s="80"/>
      <c r="O12" s="80"/>
      <c r="P12" s="80"/>
      <c r="Q12" s="80"/>
      <c r="R12" s="80"/>
      <c r="S12" s="80"/>
      <c r="T12" s="80"/>
      <c r="U12" s="80"/>
      <c r="V12" s="80" t="s">
        <v>364</v>
      </c>
      <c r="W12" s="80" t="s">
        <v>364</v>
      </c>
      <c r="X12" s="80" t="s">
        <v>364</v>
      </c>
      <c r="Y12" s="80" t="s">
        <v>364</v>
      </c>
      <c r="Z12" s="80"/>
      <c r="AA12" s="80" t="s">
        <v>364</v>
      </c>
      <c r="AB12" s="80"/>
      <c r="AC12" s="80"/>
      <c r="AD12" s="80" t="s">
        <v>364</v>
      </c>
      <c r="AE12" s="80"/>
      <c r="AF12" s="80"/>
      <c r="AG12" s="80"/>
      <c r="AH12" s="80" t="s">
        <v>364</v>
      </c>
      <c r="AI12" s="80" t="s">
        <v>364</v>
      </c>
      <c r="AJ12" s="80"/>
      <c r="AK12" s="80"/>
      <c r="AL12" s="80" t="s">
        <v>364</v>
      </c>
      <c r="AM12" s="80" t="s">
        <v>364</v>
      </c>
      <c r="AN12" s="80"/>
      <c r="AO12" s="80"/>
      <c r="AP12" s="80" t="s">
        <v>364</v>
      </c>
      <c r="AQ12" s="80" t="s">
        <v>364</v>
      </c>
      <c r="AR12" s="80" t="s">
        <v>364</v>
      </c>
      <c r="AS12" s="80"/>
      <c r="AT12" s="80" t="s">
        <v>364</v>
      </c>
      <c r="AU12" s="80"/>
      <c r="AV12" s="80"/>
      <c r="AW12" s="80"/>
      <c r="AX12" s="80" t="s">
        <v>364</v>
      </c>
      <c r="AY12" s="80"/>
      <c r="AZ12" s="80"/>
      <c r="BA12" s="80"/>
    </row>
    <row r="13" spans="1:53" ht="45" customHeight="1" x14ac:dyDescent="0.25">
      <c r="A13" s="4"/>
      <c r="B13" s="72" t="s">
        <v>383</v>
      </c>
      <c r="C13" s="80"/>
      <c r="D13" s="80"/>
      <c r="E13" s="80"/>
      <c r="F13" s="80"/>
      <c r="G13" s="80"/>
      <c r="H13" s="80"/>
      <c r="I13" s="80"/>
      <c r="J13" s="80"/>
      <c r="K13" s="80" t="s">
        <v>364</v>
      </c>
      <c r="L13" s="80" t="s">
        <v>364</v>
      </c>
      <c r="M13" s="80" t="s">
        <v>364</v>
      </c>
      <c r="N13" s="80" t="s">
        <v>364</v>
      </c>
      <c r="O13" s="80" t="s">
        <v>364</v>
      </c>
      <c r="P13" s="80" t="s">
        <v>364</v>
      </c>
      <c r="Q13" s="80" t="s">
        <v>364</v>
      </c>
      <c r="R13" s="80" t="s">
        <v>364</v>
      </c>
      <c r="S13" s="80" t="s">
        <v>364</v>
      </c>
      <c r="T13" s="80" t="s">
        <v>364</v>
      </c>
      <c r="U13" s="80" t="s">
        <v>364</v>
      </c>
      <c r="V13" s="80" t="s">
        <v>364</v>
      </c>
      <c r="W13" s="80"/>
      <c r="X13" s="80"/>
      <c r="Y13" s="80" t="s">
        <v>364</v>
      </c>
      <c r="Z13" s="80" t="s">
        <v>364</v>
      </c>
      <c r="AA13" s="80" t="s">
        <v>364</v>
      </c>
      <c r="AB13" s="80" t="s">
        <v>364</v>
      </c>
      <c r="AC13" s="80" t="s">
        <v>364</v>
      </c>
      <c r="AD13" s="80" t="s">
        <v>364</v>
      </c>
      <c r="AE13" s="80"/>
      <c r="AF13" s="80"/>
      <c r="AG13" s="80"/>
      <c r="AH13" s="80" t="s">
        <v>364</v>
      </c>
      <c r="AI13" s="80" t="s">
        <v>364</v>
      </c>
      <c r="AJ13" s="80" t="s">
        <v>364</v>
      </c>
      <c r="AK13" s="80" t="s">
        <v>364</v>
      </c>
      <c r="AL13" s="80" t="s">
        <v>364</v>
      </c>
      <c r="AM13" s="80" t="s">
        <v>364</v>
      </c>
      <c r="AN13" s="80" t="s">
        <v>364</v>
      </c>
      <c r="AO13" s="80" t="s">
        <v>364</v>
      </c>
      <c r="AP13" s="80" t="s">
        <v>364</v>
      </c>
      <c r="AQ13" s="80" t="s">
        <v>364</v>
      </c>
      <c r="AR13" s="80" t="s">
        <v>364</v>
      </c>
      <c r="AS13" s="80"/>
      <c r="AT13" s="80" t="s">
        <v>364</v>
      </c>
      <c r="AU13" s="80" t="s">
        <v>364</v>
      </c>
      <c r="AV13" s="80"/>
      <c r="AW13" s="80" t="s">
        <v>364</v>
      </c>
      <c r="AX13" s="80" t="s">
        <v>364</v>
      </c>
      <c r="AY13" s="80" t="s">
        <v>364</v>
      </c>
      <c r="AZ13" s="80" t="s">
        <v>364</v>
      </c>
      <c r="BA13" s="80"/>
    </row>
    <row r="14" spans="1:53" ht="45" customHeight="1" x14ac:dyDescent="0.25">
      <c r="A14" s="4"/>
      <c r="B14" s="72" t="s">
        <v>385</v>
      </c>
      <c r="C14" s="80"/>
      <c r="D14" s="80"/>
      <c r="E14" s="80"/>
      <c r="F14" s="80"/>
      <c r="G14" s="80"/>
      <c r="H14" s="80"/>
      <c r="I14" s="80"/>
      <c r="J14" s="80"/>
      <c r="K14" s="80" t="s">
        <v>364</v>
      </c>
      <c r="L14" s="80" t="s">
        <v>364</v>
      </c>
      <c r="M14" s="80" t="s">
        <v>364</v>
      </c>
      <c r="N14" s="80" t="s">
        <v>364</v>
      </c>
      <c r="O14" s="80" t="s">
        <v>364</v>
      </c>
      <c r="P14" s="80" t="s">
        <v>364</v>
      </c>
      <c r="Q14" s="80" t="s">
        <v>364</v>
      </c>
      <c r="R14" s="80" t="s">
        <v>364</v>
      </c>
      <c r="S14" s="80"/>
      <c r="T14" s="80" t="s">
        <v>364</v>
      </c>
      <c r="U14" s="80"/>
      <c r="V14" s="80" t="s">
        <v>364</v>
      </c>
      <c r="W14" s="80"/>
      <c r="X14" s="80"/>
      <c r="Y14" s="80" t="s">
        <v>364</v>
      </c>
      <c r="Z14" s="80" t="s">
        <v>364</v>
      </c>
      <c r="AA14" s="80" t="s">
        <v>364</v>
      </c>
      <c r="AB14" s="80" t="s">
        <v>364</v>
      </c>
      <c r="AC14" s="80" t="s">
        <v>364</v>
      </c>
      <c r="AD14" s="80" t="s">
        <v>364</v>
      </c>
      <c r="AE14" s="80"/>
      <c r="AF14" s="80"/>
      <c r="AG14" s="80"/>
      <c r="AH14" s="80" t="s">
        <v>364</v>
      </c>
      <c r="AI14" s="80" t="s">
        <v>364</v>
      </c>
      <c r="AJ14" s="80" t="s">
        <v>364</v>
      </c>
      <c r="AK14" s="80" t="s">
        <v>364</v>
      </c>
      <c r="AL14" s="80" t="s">
        <v>364</v>
      </c>
      <c r="AM14" s="80" t="s">
        <v>364</v>
      </c>
      <c r="AN14" s="80" t="s">
        <v>364</v>
      </c>
      <c r="AO14" s="80" t="s">
        <v>364</v>
      </c>
      <c r="AP14" s="80" t="s">
        <v>364</v>
      </c>
      <c r="AQ14" s="80"/>
      <c r="AR14" s="80" t="s">
        <v>364</v>
      </c>
      <c r="AS14" s="80"/>
      <c r="AT14" s="80" t="s">
        <v>364</v>
      </c>
      <c r="AU14" s="80" t="s">
        <v>364</v>
      </c>
      <c r="AV14" s="80"/>
      <c r="AW14" s="80" t="s">
        <v>364</v>
      </c>
      <c r="AX14" s="80" t="s">
        <v>364</v>
      </c>
      <c r="AY14" s="80" t="s">
        <v>364</v>
      </c>
      <c r="AZ14" s="80" t="s">
        <v>364</v>
      </c>
      <c r="BA14" s="80" t="s">
        <v>364</v>
      </c>
    </row>
    <row r="15" spans="1:53" ht="45" customHeight="1" x14ac:dyDescent="0.25">
      <c r="A15" s="4"/>
      <c r="B15" s="72" t="s">
        <v>387</v>
      </c>
      <c r="C15" s="80"/>
      <c r="D15" s="80"/>
      <c r="E15" s="80"/>
      <c r="F15" s="80"/>
      <c r="G15" s="80"/>
      <c r="H15" s="80"/>
      <c r="I15" s="80"/>
      <c r="J15" s="80"/>
      <c r="K15" s="80" t="s">
        <v>364</v>
      </c>
      <c r="L15" s="80" t="s">
        <v>364</v>
      </c>
      <c r="M15" s="80" t="s">
        <v>364</v>
      </c>
      <c r="N15" s="80" t="s">
        <v>364</v>
      </c>
      <c r="O15" s="80" t="s">
        <v>364</v>
      </c>
      <c r="P15" s="80" t="s">
        <v>364</v>
      </c>
      <c r="Q15" s="80" t="s">
        <v>364</v>
      </c>
      <c r="R15" s="80" t="s">
        <v>364</v>
      </c>
      <c r="S15" s="80"/>
      <c r="T15" s="80" t="s">
        <v>364</v>
      </c>
      <c r="U15" s="80"/>
      <c r="V15" s="80" t="s">
        <v>364</v>
      </c>
      <c r="W15" s="80"/>
      <c r="X15" s="80"/>
      <c r="Y15" s="80" t="s">
        <v>364</v>
      </c>
      <c r="Z15" s="80" t="s">
        <v>364</v>
      </c>
      <c r="AA15" s="80"/>
      <c r="AB15" s="80" t="s">
        <v>364</v>
      </c>
      <c r="AC15" s="80" t="s">
        <v>364</v>
      </c>
      <c r="AD15" s="80" t="s">
        <v>364</v>
      </c>
      <c r="AE15" s="80"/>
      <c r="AF15" s="80"/>
      <c r="AG15" s="80"/>
      <c r="AH15" s="80" t="s">
        <v>364</v>
      </c>
      <c r="AI15" s="80" t="s">
        <v>364</v>
      </c>
      <c r="AJ15" s="80" t="s">
        <v>364</v>
      </c>
      <c r="AK15" s="80" t="s">
        <v>364</v>
      </c>
      <c r="AL15" s="80" t="s">
        <v>364</v>
      </c>
      <c r="AM15" s="80" t="s">
        <v>364</v>
      </c>
      <c r="AN15" s="80" t="s">
        <v>364</v>
      </c>
      <c r="AO15" s="80" t="s">
        <v>364</v>
      </c>
      <c r="AP15" s="80" t="s">
        <v>364</v>
      </c>
      <c r="AQ15" s="80"/>
      <c r="AR15" s="80" t="s">
        <v>364</v>
      </c>
      <c r="AS15" s="80"/>
      <c r="AT15" s="80" t="s">
        <v>364</v>
      </c>
      <c r="AU15" s="80" t="s">
        <v>364</v>
      </c>
      <c r="AV15" s="80"/>
      <c r="AW15" s="80" t="s">
        <v>364</v>
      </c>
      <c r="AX15" s="80" t="s">
        <v>364</v>
      </c>
      <c r="AY15" s="80" t="s">
        <v>364</v>
      </c>
      <c r="AZ15" s="80" t="s">
        <v>364</v>
      </c>
      <c r="BA15" s="80" t="s">
        <v>364</v>
      </c>
    </row>
    <row r="16" spans="1:53" ht="45" customHeight="1" x14ac:dyDescent="0.25">
      <c r="A16" s="4"/>
      <c r="B16" s="72" t="s">
        <v>388</v>
      </c>
      <c r="C16" s="80"/>
      <c r="D16" s="80"/>
      <c r="E16" s="80"/>
      <c r="F16" s="80"/>
      <c r="G16" s="80"/>
      <c r="H16" s="80"/>
      <c r="I16" s="80"/>
      <c r="J16" s="80"/>
      <c r="K16" s="80"/>
      <c r="L16" s="80"/>
      <c r="M16" s="80"/>
      <c r="N16" s="80"/>
      <c r="O16" s="80"/>
      <c r="P16" s="80"/>
      <c r="Q16" s="80"/>
      <c r="R16" s="80"/>
      <c r="S16" s="80"/>
      <c r="T16" s="80"/>
      <c r="U16" s="80"/>
      <c r="V16" s="80" t="s">
        <v>364</v>
      </c>
      <c r="W16" s="80" t="s">
        <v>364</v>
      </c>
      <c r="X16" s="80" t="s">
        <v>364</v>
      </c>
      <c r="Y16" s="80" t="s">
        <v>364</v>
      </c>
      <c r="Z16" s="80"/>
      <c r="AA16" s="80" t="s">
        <v>364</v>
      </c>
      <c r="AB16" s="80" t="s">
        <v>364</v>
      </c>
      <c r="AC16" s="80" t="s">
        <v>364</v>
      </c>
      <c r="AD16" s="80" t="s">
        <v>364</v>
      </c>
      <c r="AE16" s="80"/>
      <c r="AF16" s="80"/>
      <c r="AG16" s="80" t="s">
        <v>364</v>
      </c>
      <c r="AH16" s="80" t="s">
        <v>364</v>
      </c>
      <c r="AI16" s="80"/>
      <c r="AJ16" s="80"/>
      <c r="AK16" s="80"/>
      <c r="AL16" s="80" t="s">
        <v>364</v>
      </c>
      <c r="AM16" s="80" t="s">
        <v>364</v>
      </c>
      <c r="AN16" s="80"/>
      <c r="AO16" s="80" t="s">
        <v>364</v>
      </c>
      <c r="AP16" s="80" t="s">
        <v>364</v>
      </c>
      <c r="AQ16" s="80"/>
      <c r="AR16" s="80" t="s">
        <v>364</v>
      </c>
      <c r="AS16" s="80"/>
      <c r="AT16" s="80" t="s">
        <v>364</v>
      </c>
      <c r="AU16" s="80"/>
      <c r="AV16" s="80"/>
      <c r="AW16" s="80" t="s">
        <v>364</v>
      </c>
      <c r="AX16" s="80" t="s">
        <v>364</v>
      </c>
      <c r="AY16" s="80" t="s">
        <v>364</v>
      </c>
      <c r="AZ16" s="80" t="s">
        <v>364</v>
      </c>
      <c r="BA16" s="80" t="s">
        <v>364</v>
      </c>
    </row>
    <row r="17" spans="1:53" ht="45" customHeight="1" x14ac:dyDescent="0.25">
      <c r="A17" s="4"/>
      <c r="B17" s="72" t="s">
        <v>390</v>
      </c>
      <c r="C17" s="80"/>
      <c r="D17" s="80"/>
      <c r="E17" s="80"/>
      <c r="F17" s="80"/>
      <c r="G17" s="80"/>
      <c r="H17" s="80"/>
      <c r="I17" s="80"/>
      <c r="J17" s="80"/>
      <c r="K17" s="80" t="s">
        <v>364</v>
      </c>
      <c r="L17" s="80" t="s">
        <v>364</v>
      </c>
      <c r="M17" s="80" t="s">
        <v>364</v>
      </c>
      <c r="N17" s="80" t="s">
        <v>364</v>
      </c>
      <c r="O17" s="80" t="s">
        <v>364</v>
      </c>
      <c r="P17" s="80" t="s">
        <v>364</v>
      </c>
      <c r="Q17" s="80" t="s">
        <v>364</v>
      </c>
      <c r="R17" s="80" t="s">
        <v>364</v>
      </c>
      <c r="S17" s="80"/>
      <c r="T17" s="80"/>
      <c r="U17" s="80"/>
      <c r="V17" s="80"/>
      <c r="W17" s="80"/>
      <c r="X17" s="80"/>
      <c r="Y17" s="80"/>
      <c r="Z17" s="80"/>
      <c r="AA17" s="80"/>
      <c r="AB17" s="80" t="s">
        <v>364</v>
      </c>
      <c r="AC17" s="80" t="s">
        <v>364</v>
      </c>
      <c r="AD17" s="80" t="s">
        <v>364</v>
      </c>
      <c r="AE17" s="80"/>
      <c r="AF17" s="80"/>
      <c r="AG17" s="80"/>
      <c r="AH17" s="80" t="s">
        <v>364</v>
      </c>
      <c r="AI17" s="80" t="s">
        <v>364</v>
      </c>
      <c r="AJ17" s="80" t="s">
        <v>364</v>
      </c>
      <c r="AK17" s="80" t="s">
        <v>364</v>
      </c>
      <c r="AL17" s="80" t="s">
        <v>364</v>
      </c>
      <c r="AM17" s="80" t="s">
        <v>364</v>
      </c>
      <c r="AN17" s="80" t="s">
        <v>364</v>
      </c>
      <c r="AO17" s="80" t="s">
        <v>364</v>
      </c>
      <c r="AP17" s="80"/>
      <c r="AQ17" s="80"/>
      <c r="AR17" s="80" t="s">
        <v>364</v>
      </c>
      <c r="AS17" s="80"/>
      <c r="AT17" s="80"/>
      <c r="AU17" s="80" t="s">
        <v>364</v>
      </c>
      <c r="AV17" s="80"/>
      <c r="AW17" s="80" t="s">
        <v>364</v>
      </c>
      <c r="AX17" s="80"/>
      <c r="AY17" s="80" t="s">
        <v>364</v>
      </c>
      <c r="AZ17" s="80" t="s">
        <v>364</v>
      </c>
      <c r="BA17" s="80"/>
    </row>
    <row r="18" spans="1:53" ht="45" customHeight="1" x14ac:dyDescent="0.25">
      <c r="A18" s="4"/>
      <c r="B18" s="72" t="s">
        <v>392</v>
      </c>
      <c r="C18" s="80"/>
      <c r="D18" s="80"/>
      <c r="E18" s="80"/>
      <c r="F18" s="80"/>
      <c r="G18" s="80"/>
      <c r="H18" s="80"/>
      <c r="I18" s="80"/>
      <c r="J18" s="80"/>
      <c r="K18" s="80" t="s">
        <v>364</v>
      </c>
      <c r="L18" s="80" t="s">
        <v>364</v>
      </c>
      <c r="M18" s="80" t="s">
        <v>364</v>
      </c>
      <c r="N18" s="80" t="s">
        <v>364</v>
      </c>
      <c r="O18" s="80" t="s">
        <v>364</v>
      </c>
      <c r="P18" s="80" t="s">
        <v>364</v>
      </c>
      <c r="Q18" s="80" t="s">
        <v>364</v>
      </c>
      <c r="R18" s="80" t="s">
        <v>364</v>
      </c>
      <c r="S18" s="80" t="s">
        <v>364</v>
      </c>
      <c r="T18" s="80" t="s">
        <v>364</v>
      </c>
      <c r="U18" s="80" t="s">
        <v>364</v>
      </c>
      <c r="V18" s="80" t="s">
        <v>364</v>
      </c>
      <c r="W18" s="80"/>
      <c r="X18" s="80"/>
      <c r="Y18" s="80" t="s">
        <v>364</v>
      </c>
      <c r="Z18" s="80" t="s">
        <v>364</v>
      </c>
      <c r="AA18" s="80" t="s">
        <v>364</v>
      </c>
      <c r="AB18" s="80" t="s">
        <v>364</v>
      </c>
      <c r="AC18" s="80" t="s">
        <v>364</v>
      </c>
      <c r="AD18" s="80" t="s">
        <v>364</v>
      </c>
      <c r="AE18" s="80"/>
      <c r="AF18" s="80"/>
      <c r="AG18" s="80"/>
      <c r="AH18" s="80" t="s">
        <v>364</v>
      </c>
      <c r="AI18" s="80"/>
      <c r="AJ18" s="80" t="s">
        <v>364</v>
      </c>
      <c r="AK18" s="80" t="s">
        <v>364</v>
      </c>
      <c r="AL18" s="80"/>
      <c r="AM18" s="80"/>
      <c r="AN18" s="80" t="s">
        <v>364</v>
      </c>
      <c r="AO18" s="80" t="s">
        <v>364</v>
      </c>
      <c r="AP18" s="80" t="s">
        <v>364</v>
      </c>
      <c r="AQ18" s="80" t="s">
        <v>364</v>
      </c>
      <c r="AR18" s="80" t="s">
        <v>364</v>
      </c>
      <c r="AS18" s="80" t="s">
        <v>364</v>
      </c>
      <c r="AT18" s="80" t="s">
        <v>364</v>
      </c>
      <c r="AU18" s="80" t="s">
        <v>364</v>
      </c>
      <c r="AV18" s="80"/>
      <c r="AW18" s="80"/>
      <c r="AX18" s="80" t="s">
        <v>364</v>
      </c>
      <c r="AY18" s="80"/>
      <c r="AZ18" s="80"/>
      <c r="BA18" s="80"/>
    </row>
    <row r="19" spans="1:53" ht="45" customHeight="1" x14ac:dyDescent="0.25">
      <c r="A19" s="4"/>
      <c r="B19" s="72" t="s">
        <v>394</v>
      </c>
      <c r="C19" s="80"/>
      <c r="D19" s="80"/>
      <c r="E19" s="80"/>
      <c r="F19" s="80"/>
      <c r="G19" s="80"/>
      <c r="H19" s="80"/>
      <c r="I19" s="80"/>
      <c r="J19" s="80"/>
      <c r="K19" s="80" t="s">
        <v>364</v>
      </c>
      <c r="L19" s="80" t="s">
        <v>364</v>
      </c>
      <c r="M19" s="80" t="s">
        <v>364</v>
      </c>
      <c r="N19" s="80"/>
      <c r="O19" s="80" t="s">
        <v>364</v>
      </c>
      <c r="P19" s="80" t="s">
        <v>364</v>
      </c>
      <c r="Q19" s="80" t="s">
        <v>364</v>
      </c>
      <c r="R19" s="80" t="s">
        <v>364</v>
      </c>
      <c r="S19" s="80" t="s">
        <v>364</v>
      </c>
      <c r="T19" s="80" t="s">
        <v>364</v>
      </c>
      <c r="U19" s="80" t="s">
        <v>364</v>
      </c>
      <c r="V19" s="80" t="s">
        <v>364</v>
      </c>
      <c r="W19" s="80" t="s">
        <v>364</v>
      </c>
      <c r="X19" s="80" t="s">
        <v>364</v>
      </c>
      <c r="Y19" s="80" t="s">
        <v>364</v>
      </c>
      <c r="Z19" s="80" t="s">
        <v>364</v>
      </c>
      <c r="AA19" s="80"/>
      <c r="AB19" s="80" t="s">
        <v>364</v>
      </c>
      <c r="AC19" s="80"/>
      <c r="AD19" s="80" t="s">
        <v>364</v>
      </c>
      <c r="AE19" s="80"/>
      <c r="AF19" s="80"/>
      <c r="AG19" s="80"/>
      <c r="AH19" s="80" t="s">
        <v>364</v>
      </c>
      <c r="AI19" s="80"/>
      <c r="AJ19" s="80" t="s">
        <v>364</v>
      </c>
      <c r="AK19" s="80" t="s">
        <v>364</v>
      </c>
      <c r="AL19" s="80"/>
      <c r="AM19" s="80"/>
      <c r="AN19" s="80" t="s">
        <v>364</v>
      </c>
      <c r="AO19" s="80" t="s">
        <v>364</v>
      </c>
      <c r="AP19" s="80" t="s">
        <v>364</v>
      </c>
      <c r="AQ19" s="80" t="s">
        <v>364</v>
      </c>
      <c r="AR19" s="80" t="s">
        <v>364</v>
      </c>
      <c r="AS19" s="80" t="s">
        <v>364</v>
      </c>
      <c r="AT19" s="80" t="s">
        <v>364</v>
      </c>
      <c r="AU19" s="80" t="s">
        <v>364</v>
      </c>
      <c r="AV19" s="80"/>
      <c r="AW19" s="80"/>
      <c r="AX19" s="80" t="s">
        <v>364</v>
      </c>
      <c r="AY19" s="80"/>
      <c r="AZ19" s="80"/>
      <c r="BA19" s="80"/>
    </row>
    <row r="20" spans="1:53" ht="45" customHeight="1" x14ac:dyDescent="0.25">
      <c r="A20" s="4"/>
      <c r="B20" s="72" t="s">
        <v>395</v>
      </c>
      <c r="C20" s="80"/>
      <c r="D20" s="80"/>
      <c r="E20" s="80"/>
      <c r="F20" s="80"/>
      <c r="G20" s="80" t="s">
        <v>364</v>
      </c>
      <c r="H20" s="80"/>
      <c r="I20" s="80" t="s">
        <v>364</v>
      </c>
      <c r="J20" s="80" t="s">
        <v>364</v>
      </c>
      <c r="K20" s="80" t="s">
        <v>364</v>
      </c>
      <c r="L20" s="80" t="s">
        <v>364</v>
      </c>
      <c r="M20" s="80" t="s">
        <v>364</v>
      </c>
      <c r="N20" s="80" t="s">
        <v>364</v>
      </c>
      <c r="O20" s="80" t="s">
        <v>364</v>
      </c>
      <c r="P20" s="80" t="s">
        <v>364</v>
      </c>
      <c r="Q20" s="80" t="s">
        <v>364</v>
      </c>
      <c r="R20" s="80" t="s">
        <v>364</v>
      </c>
      <c r="S20" s="80"/>
      <c r="T20" s="80" t="s">
        <v>364</v>
      </c>
      <c r="U20" s="80" t="s">
        <v>364</v>
      </c>
      <c r="V20" s="80" t="s">
        <v>364</v>
      </c>
      <c r="W20" s="80" t="s">
        <v>364</v>
      </c>
      <c r="X20" s="80"/>
      <c r="Y20" s="80" t="s">
        <v>364</v>
      </c>
      <c r="Z20" s="80" t="s">
        <v>364</v>
      </c>
      <c r="AA20" s="80"/>
      <c r="AB20" s="80" t="s">
        <v>364</v>
      </c>
      <c r="AC20" s="80" t="s">
        <v>364</v>
      </c>
      <c r="AD20" s="80" t="s">
        <v>364</v>
      </c>
      <c r="AE20" s="80"/>
      <c r="AF20" s="80"/>
      <c r="AG20" s="80"/>
      <c r="AH20" s="80" t="s">
        <v>364</v>
      </c>
      <c r="AI20" s="80" t="s">
        <v>364</v>
      </c>
      <c r="AJ20" s="80" t="s">
        <v>364</v>
      </c>
      <c r="AK20" s="80" t="s">
        <v>364</v>
      </c>
      <c r="AL20" s="80" t="s">
        <v>364</v>
      </c>
      <c r="AM20" s="80" t="s">
        <v>364</v>
      </c>
      <c r="AN20" s="80" t="s">
        <v>364</v>
      </c>
      <c r="AO20" s="80" t="s">
        <v>364</v>
      </c>
      <c r="AP20" s="80" t="s">
        <v>364</v>
      </c>
      <c r="AQ20" s="80" t="s">
        <v>364</v>
      </c>
      <c r="AR20" s="80" t="s">
        <v>364</v>
      </c>
      <c r="AS20" s="80"/>
      <c r="AT20" s="80" t="s">
        <v>364</v>
      </c>
      <c r="AU20" s="80" t="s">
        <v>364</v>
      </c>
      <c r="AV20" s="80"/>
      <c r="AW20" s="80" t="s">
        <v>364</v>
      </c>
      <c r="AX20" s="80" t="s">
        <v>364</v>
      </c>
      <c r="AY20" s="80" t="s">
        <v>364</v>
      </c>
      <c r="AZ20" s="80" t="s">
        <v>364</v>
      </c>
      <c r="BA20" s="80"/>
    </row>
    <row r="21" spans="1:53" ht="45" customHeight="1" x14ac:dyDescent="0.25">
      <c r="A21" s="4"/>
      <c r="B21" s="72" t="s">
        <v>397</v>
      </c>
      <c r="C21" s="80"/>
      <c r="D21" s="80"/>
      <c r="E21" s="80"/>
      <c r="F21" s="80" t="s">
        <v>364</v>
      </c>
      <c r="G21" s="80" t="s">
        <v>364</v>
      </c>
      <c r="H21" s="80" t="s">
        <v>364</v>
      </c>
      <c r="I21" s="80" t="s">
        <v>364</v>
      </c>
      <c r="J21" s="80" t="s">
        <v>364</v>
      </c>
      <c r="K21" s="80" t="s">
        <v>364</v>
      </c>
      <c r="L21" s="80" t="s">
        <v>364</v>
      </c>
      <c r="M21" s="80" t="s">
        <v>364</v>
      </c>
      <c r="N21" s="80" t="s">
        <v>364</v>
      </c>
      <c r="O21" s="80" t="s">
        <v>364</v>
      </c>
      <c r="P21" s="80" t="s">
        <v>364</v>
      </c>
      <c r="Q21" s="80" t="s">
        <v>364</v>
      </c>
      <c r="R21" s="80" t="s">
        <v>364</v>
      </c>
      <c r="S21" s="80"/>
      <c r="T21" s="80" t="s">
        <v>364</v>
      </c>
      <c r="U21" s="80"/>
      <c r="V21" s="80"/>
      <c r="W21" s="80"/>
      <c r="X21" s="80"/>
      <c r="Y21" s="80"/>
      <c r="Z21" s="80"/>
      <c r="AA21" s="80"/>
      <c r="AB21" s="80" t="s">
        <v>364</v>
      </c>
      <c r="AC21" s="80" t="s">
        <v>364</v>
      </c>
      <c r="AD21" s="80" t="s">
        <v>364</v>
      </c>
      <c r="AE21" s="80"/>
      <c r="AF21" s="80"/>
      <c r="AG21" s="80"/>
      <c r="AH21" s="80" t="s">
        <v>364</v>
      </c>
      <c r="AI21" s="80" t="s">
        <v>364</v>
      </c>
      <c r="AJ21" s="80"/>
      <c r="AK21" s="80" t="s">
        <v>364</v>
      </c>
      <c r="AL21" s="80" t="s">
        <v>364</v>
      </c>
      <c r="AM21" s="80" t="s">
        <v>364</v>
      </c>
      <c r="AN21" s="80" t="s">
        <v>364</v>
      </c>
      <c r="AO21" s="80" t="s">
        <v>364</v>
      </c>
      <c r="AP21" s="80" t="s">
        <v>364</v>
      </c>
      <c r="AQ21" s="80" t="s">
        <v>364</v>
      </c>
      <c r="AR21" s="80" t="s">
        <v>364</v>
      </c>
      <c r="AS21" s="80"/>
      <c r="AT21" s="80" t="s">
        <v>364</v>
      </c>
      <c r="AU21" s="80" t="s">
        <v>364</v>
      </c>
      <c r="AV21" s="80"/>
      <c r="AW21" s="80" t="s">
        <v>364</v>
      </c>
      <c r="AX21" s="80" t="s">
        <v>364</v>
      </c>
      <c r="AY21" s="80" t="s">
        <v>364</v>
      </c>
      <c r="AZ21" s="80" t="s">
        <v>364</v>
      </c>
      <c r="BA21" s="80"/>
    </row>
    <row r="22" spans="1:53" ht="45" customHeight="1" x14ac:dyDescent="0.25">
      <c r="A22" s="4"/>
      <c r="B22" s="72" t="s">
        <v>399</v>
      </c>
      <c r="C22" s="80"/>
      <c r="D22" s="80"/>
      <c r="E22" s="80"/>
      <c r="F22" s="80" t="s">
        <v>364</v>
      </c>
      <c r="G22" s="80" t="s">
        <v>364</v>
      </c>
      <c r="H22" s="80" t="s">
        <v>364</v>
      </c>
      <c r="I22" s="80" t="s">
        <v>364</v>
      </c>
      <c r="J22" s="80" t="s">
        <v>364</v>
      </c>
      <c r="K22" s="80" t="s">
        <v>364</v>
      </c>
      <c r="L22" s="80" t="s">
        <v>364</v>
      </c>
      <c r="M22" s="80" t="s">
        <v>364</v>
      </c>
      <c r="N22" s="80" t="s">
        <v>364</v>
      </c>
      <c r="O22" s="80" t="s">
        <v>364</v>
      </c>
      <c r="P22" s="80" t="s">
        <v>364</v>
      </c>
      <c r="Q22" s="80" t="s">
        <v>364</v>
      </c>
      <c r="R22" s="80" t="s">
        <v>364</v>
      </c>
      <c r="S22" s="80"/>
      <c r="T22" s="80" t="s">
        <v>364</v>
      </c>
      <c r="U22" s="80" t="s">
        <v>364</v>
      </c>
      <c r="V22" s="80" t="s">
        <v>364</v>
      </c>
      <c r="W22" s="80" t="s">
        <v>364</v>
      </c>
      <c r="X22" s="80" t="s">
        <v>364</v>
      </c>
      <c r="Y22" s="80" t="s">
        <v>364</v>
      </c>
      <c r="Z22" s="80" t="s">
        <v>364</v>
      </c>
      <c r="AA22" s="80"/>
      <c r="AB22" s="80" t="s">
        <v>364</v>
      </c>
      <c r="AC22" s="80" t="s">
        <v>364</v>
      </c>
      <c r="AD22" s="80" t="s">
        <v>364</v>
      </c>
      <c r="AE22" s="80"/>
      <c r="AF22" s="80"/>
      <c r="AG22" s="80"/>
      <c r="AH22" s="80" t="s">
        <v>364</v>
      </c>
      <c r="AI22" s="80" t="s">
        <v>364</v>
      </c>
      <c r="AJ22" s="80" t="s">
        <v>364</v>
      </c>
      <c r="AK22" s="80" t="s">
        <v>364</v>
      </c>
      <c r="AL22" s="80" t="s">
        <v>364</v>
      </c>
      <c r="AM22" s="80" t="s">
        <v>364</v>
      </c>
      <c r="AN22" s="80" t="s">
        <v>364</v>
      </c>
      <c r="AO22" s="80" t="s">
        <v>364</v>
      </c>
      <c r="AP22" s="80" t="s">
        <v>364</v>
      </c>
      <c r="AQ22" s="80" t="s">
        <v>364</v>
      </c>
      <c r="AR22" s="80" t="s">
        <v>364</v>
      </c>
      <c r="AS22" s="80"/>
      <c r="AT22" s="80" t="s">
        <v>364</v>
      </c>
      <c r="AU22" s="80" t="s">
        <v>364</v>
      </c>
      <c r="AV22" s="80"/>
      <c r="AW22" s="80" t="s">
        <v>364</v>
      </c>
      <c r="AX22" s="80" t="s">
        <v>364</v>
      </c>
      <c r="AY22" s="80" t="s">
        <v>364</v>
      </c>
      <c r="AZ22" s="80" t="s">
        <v>364</v>
      </c>
      <c r="BA22" s="80"/>
    </row>
    <row r="23" spans="1:53" ht="45" customHeight="1" x14ac:dyDescent="0.25">
      <c r="A23" s="4"/>
      <c r="B23" s="72" t="s">
        <v>400</v>
      </c>
      <c r="C23" s="80"/>
      <c r="D23" s="80"/>
      <c r="E23" s="80"/>
      <c r="F23" s="80" t="s">
        <v>364</v>
      </c>
      <c r="G23" s="80" t="s">
        <v>364</v>
      </c>
      <c r="H23" s="80" t="s">
        <v>364</v>
      </c>
      <c r="I23" s="80" t="s">
        <v>364</v>
      </c>
      <c r="J23" s="80" t="s">
        <v>364</v>
      </c>
      <c r="K23" s="80" t="s">
        <v>364</v>
      </c>
      <c r="L23" s="80" t="s">
        <v>364</v>
      </c>
      <c r="M23" s="80" t="s">
        <v>364</v>
      </c>
      <c r="N23" s="80" t="s">
        <v>364</v>
      </c>
      <c r="O23" s="80" t="s">
        <v>364</v>
      </c>
      <c r="P23" s="80" t="s">
        <v>364</v>
      </c>
      <c r="Q23" s="80" t="s">
        <v>364</v>
      </c>
      <c r="R23" s="80" t="s">
        <v>364</v>
      </c>
      <c r="S23" s="80"/>
      <c r="T23" s="80" t="s">
        <v>364</v>
      </c>
      <c r="U23" s="80" t="s">
        <v>364</v>
      </c>
      <c r="V23" s="80" t="s">
        <v>364</v>
      </c>
      <c r="W23" s="80" t="s">
        <v>364</v>
      </c>
      <c r="X23" s="80"/>
      <c r="Y23" s="80" t="s">
        <v>364</v>
      </c>
      <c r="Z23" s="80" t="s">
        <v>364</v>
      </c>
      <c r="AA23" s="80"/>
      <c r="AB23" s="80"/>
      <c r="AC23" s="80" t="s">
        <v>364</v>
      </c>
      <c r="AD23" s="80" t="s">
        <v>364</v>
      </c>
      <c r="AE23" s="80"/>
      <c r="AF23" s="80"/>
      <c r="AG23" s="80"/>
      <c r="AH23" s="80" t="s">
        <v>364</v>
      </c>
      <c r="AI23" s="80" t="s">
        <v>364</v>
      </c>
      <c r="AJ23" s="80"/>
      <c r="AK23" s="80" t="s">
        <v>364</v>
      </c>
      <c r="AL23" s="80" t="s">
        <v>364</v>
      </c>
      <c r="AM23" s="80" t="s">
        <v>364</v>
      </c>
      <c r="AN23" s="80" t="s">
        <v>364</v>
      </c>
      <c r="AO23" s="80" t="s">
        <v>364</v>
      </c>
      <c r="AP23" s="80" t="s">
        <v>364</v>
      </c>
      <c r="AQ23" s="80" t="s">
        <v>364</v>
      </c>
      <c r="AR23" s="80" t="s">
        <v>364</v>
      </c>
      <c r="AS23" s="80" t="s">
        <v>364</v>
      </c>
      <c r="AT23" s="80" t="s">
        <v>364</v>
      </c>
      <c r="AU23" s="80" t="s">
        <v>364</v>
      </c>
      <c r="AV23" s="80"/>
      <c r="AW23" s="80" t="s">
        <v>364</v>
      </c>
      <c r="AX23" s="80" t="s">
        <v>364</v>
      </c>
      <c r="AY23" s="80" t="s">
        <v>364</v>
      </c>
      <c r="AZ23" s="80" t="s">
        <v>364</v>
      </c>
      <c r="BA23" s="80"/>
    </row>
    <row r="24" spans="1:53" ht="45" customHeight="1" x14ac:dyDescent="0.25">
      <c r="A24" s="4"/>
      <c r="B24" s="72" t="s">
        <v>401</v>
      </c>
      <c r="C24" s="80"/>
      <c r="D24" s="80"/>
      <c r="E24" s="80"/>
      <c r="F24" s="80" t="s">
        <v>364</v>
      </c>
      <c r="G24" s="80" t="s">
        <v>364</v>
      </c>
      <c r="H24" s="80" t="s">
        <v>364</v>
      </c>
      <c r="I24" s="80" t="s">
        <v>364</v>
      </c>
      <c r="J24" s="80" t="s">
        <v>364</v>
      </c>
      <c r="K24" s="80" t="s">
        <v>364</v>
      </c>
      <c r="L24" s="80" t="s">
        <v>364</v>
      </c>
      <c r="M24" s="80" t="s">
        <v>364</v>
      </c>
      <c r="N24" s="80" t="s">
        <v>364</v>
      </c>
      <c r="O24" s="80" t="s">
        <v>364</v>
      </c>
      <c r="P24" s="80" t="s">
        <v>364</v>
      </c>
      <c r="Q24" s="80" t="s">
        <v>364</v>
      </c>
      <c r="R24" s="80" t="s">
        <v>364</v>
      </c>
      <c r="S24" s="80"/>
      <c r="T24" s="80" t="s">
        <v>364</v>
      </c>
      <c r="U24" s="80" t="s">
        <v>364</v>
      </c>
      <c r="V24" s="80" t="s">
        <v>364</v>
      </c>
      <c r="W24" s="80" t="s">
        <v>364</v>
      </c>
      <c r="X24" s="80"/>
      <c r="Y24" s="80" t="s">
        <v>364</v>
      </c>
      <c r="Z24" s="80" t="s">
        <v>364</v>
      </c>
      <c r="AA24" s="80" t="s">
        <v>364</v>
      </c>
      <c r="AB24" s="80"/>
      <c r="AC24" s="80" t="s">
        <v>364</v>
      </c>
      <c r="AD24" s="80" t="s">
        <v>364</v>
      </c>
      <c r="AE24" s="80"/>
      <c r="AF24" s="80"/>
      <c r="AG24" s="80"/>
      <c r="AH24" s="80" t="s">
        <v>364</v>
      </c>
      <c r="AI24" s="80" t="s">
        <v>364</v>
      </c>
      <c r="AJ24" s="80" t="s">
        <v>364</v>
      </c>
      <c r="AK24" s="80" t="s">
        <v>364</v>
      </c>
      <c r="AL24" s="80" t="s">
        <v>364</v>
      </c>
      <c r="AM24" s="80" t="s">
        <v>364</v>
      </c>
      <c r="AN24" s="80" t="s">
        <v>364</v>
      </c>
      <c r="AO24" s="80" t="s">
        <v>364</v>
      </c>
      <c r="AP24" s="80" t="s">
        <v>364</v>
      </c>
      <c r="AQ24" s="80" t="s">
        <v>364</v>
      </c>
      <c r="AR24" s="80" t="s">
        <v>364</v>
      </c>
      <c r="AS24" s="80" t="s">
        <v>364</v>
      </c>
      <c r="AT24" s="80" t="s">
        <v>364</v>
      </c>
      <c r="AU24" s="80" t="s">
        <v>364</v>
      </c>
      <c r="AV24" s="80"/>
      <c r="AW24" s="80" t="s">
        <v>364</v>
      </c>
      <c r="AX24" s="80" t="s">
        <v>364</v>
      </c>
      <c r="AY24" s="80" t="s">
        <v>364</v>
      </c>
      <c r="AZ24" s="80" t="s">
        <v>364</v>
      </c>
      <c r="BA24" s="80"/>
    </row>
    <row r="25" spans="1:53" ht="45" customHeight="1" x14ac:dyDescent="0.25">
      <c r="A25" s="4"/>
      <c r="B25" s="72" t="s">
        <v>402</v>
      </c>
      <c r="C25" s="80"/>
      <c r="D25" s="80"/>
      <c r="E25" s="80"/>
      <c r="F25" s="80" t="s">
        <v>364</v>
      </c>
      <c r="G25" s="80" t="s">
        <v>364</v>
      </c>
      <c r="H25" s="80" t="s">
        <v>364</v>
      </c>
      <c r="I25" s="80" t="s">
        <v>364</v>
      </c>
      <c r="J25" s="80" t="s">
        <v>364</v>
      </c>
      <c r="K25" s="80"/>
      <c r="L25" s="80"/>
      <c r="M25" s="80"/>
      <c r="N25" s="80"/>
      <c r="O25" s="80"/>
      <c r="P25" s="80"/>
      <c r="Q25" s="80"/>
      <c r="R25" s="80"/>
      <c r="S25" s="80"/>
      <c r="T25" s="80"/>
      <c r="U25" s="80"/>
      <c r="V25" s="80" t="s">
        <v>364</v>
      </c>
      <c r="W25" s="80" t="s">
        <v>364</v>
      </c>
      <c r="X25" s="80"/>
      <c r="Y25" s="80"/>
      <c r="Z25" s="80"/>
      <c r="AA25" s="80"/>
      <c r="AB25" s="80"/>
      <c r="AC25" s="80"/>
      <c r="AD25" s="80"/>
      <c r="AE25" s="80"/>
      <c r="AF25" s="80"/>
      <c r="AG25" s="80"/>
      <c r="AH25" s="80" t="s">
        <v>364</v>
      </c>
      <c r="AI25" s="80"/>
      <c r="AJ25" s="80"/>
      <c r="AK25" s="80"/>
      <c r="AL25" s="80"/>
      <c r="AM25" s="80"/>
      <c r="AN25" s="80"/>
      <c r="AO25" s="80"/>
      <c r="AP25" s="80" t="s">
        <v>364</v>
      </c>
      <c r="AQ25" s="80" t="s">
        <v>364</v>
      </c>
      <c r="AR25" s="80" t="s">
        <v>364</v>
      </c>
      <c r="AS25" s="80" t="s">
        <v>364</v>
      </c>
      <c r="AT25" s="80"/>
      <c r="AU25" s="80"/>
      <c r="AV25" s="80"/>
      <c r="AW25" s="80"/>
      <c r="AX25" s="80" t="s">
        <v>364</v>
      </c>
      <c r="AY25" s="80"/>
      <c r="AZ25" s="80"/>
      <c r="BA25" s="80"/>
    </row>
    <row r="26" spans="1:53" ht="45" customHeight="1" x14ac:dyDescent="0.25">
      <c r="A26" s="4"/>
      <c r="B26" s="72" t="s">
        <v>403</v>
      </c>
      <c r="C26" s="80"/>
      <c r="D26" s="80"/>
      <c r="E26" s="80"/>
      <c r="F26" s="80" t="s">
        <v>364</v>
      </c>
      <c r="G26" s="80" t="s">
        <v>364</v>
      </c>
      <c r="H26" s="80" t="s">
        <v>364</v>
      </c>
      <c r="I26" s="80" t="s">
        <v>364</v>
      </c>
      <c r="J26" s="80" t="s">
        <v>364</v>
      </c>
      <c r="K26" s="80"/>
      <c r="L26" s="80"/>
      <c r="M26" s="80"/>
      <c r="N26" s="80"/>
      <c r="O26" s="80"/>
      <c r="P26" s="80"/>
      <c r="Q26" s="80"/>
      <c r="R26" s="80"/>
      <c r="S26" s="80"/>
      <c r="T26" s="80"/>
      <c r="U26" s="80"/>
      <c r="V26" s="80" t="s">
        <v>364</v>
      </c>
      <c r="W26" s="80" t="s">
        <v>364</v>
      </c>
      <c r="X26" s="80"/>
      <c r="Y26" s="80"/>
      <c r="Z26" s="80"/>
      <c r="AA26" s="80"/>
      <c r="AB26" s="80"/>
      <c r="AC26" s="80"/>
      <c r="AD26" s="80"/>
      <c r="AE26" s="80"/>
      <c r="AF26" s="80"/>
      <c r="AG26" s="80"/>
      <c r="AH26" s="80"/>
      <c r="AI26" s="80"/>
      <c r="AJ26" s="80"/>
      <c r="AK26" s="80"/>
      <c r="AL26" s="80"/>
      <c r="AM26" s="80"/>
      <c r="AN26" s="80"/>
      <c r="AO26" s="80"/>
      <c r="AP26" s="80" t="s">
        <v>364</v>
      </c>
      <c r="AQ26" s="80" t="s">
        <v>364</v>
      </c>
      <c r="AR26" s="80" t="s">
        <v>364</v>
      </c>
      <c r="AS26" s="80" t="s">
        <v>364</v>
      </c>
      <c r="AT26" s="80"/>
      <c r="AU26" s="80"/>
      <c r="AV26" s="80"/>
      <c r="AW26" s="80"/>
      <c r="AX26" s="80" t="s">
        <v>364</v>
      </c>
      <c r="AY26" s="80"/>
      <c r="AZ26" s="80"/>
      <c r="BA26" s="80"/>
    </row>
  </sheetData>
  <sheetProtection algorithmName="SHA-512" hashValue="jLkFBfiEFPjVtS5VD7wkKPj0KjtTKnrYurIhcL8nUsqHgqso9he1iV3cx9IBIIaIIhxkOjOTRGsinX4L7gNr8g==" saltValue="CzHocrvjrX9HFk2J3zM8Fg==" spinCount="100000" sheet="1" objects="1" scenarios="1" selectLockedCells="1"/>
  <mergeCells count="7">
    <mergeCell ref="AV1:BA1"/>
    <mergeCell ref="C1:J1"/>
    <mergeCell ref="K1:O1"/>
    <mergeCell ref="P1:R1"/>
    <mergeCell ref="S1:X1"/>
    <mergeCell ref="Y1:AM1"/>
    <mergeCell ref="AN1:AU1"/>
  </mergeCells>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C28"/>
  <sheetViews>
    <sheetView zoomScale="86" zoomScaleNormal="86" zoomScalePageLayoutView="86" workbookViewId="0">
      <pane xSplit="2" ySplit="5" topLeftCell="C6" activePane="bottomRight" state="frozen"/>
      <selection pane="topRight" activeCell="C1" sqref="C1"/>
      <selection pane="bottomLeft" activeCell="A6" sqref="A6"/>
      <selection pane="bottomRight" activeCell="B17" sqref="B17"/>
    </sheetView>
  </sheetViews>
  <sheetFormatPr defaultColWidth="9.140625" defaultRowHeight="15" x14ac:dyDescent="0.25"/>
  <cols>
    <col min="1" max="1" width="9.140625" style="75"/>
    <col min="2" max="2" width="109.85546875" style="75" customWidth="1"/>
    <col min="3" max="4" width="9" style="75" customWidth="1"/>
    <col min="5" max="7" width="30.140625" style="75" customWidth="1"/>
    <col min="8" max="8" width="34.140625" style="75" customWidth="1"/>
    <col min="9" max="9" width="30.140625" style="75" customWidth="1"/>
    <col min="10" max="12" width="42.7109375" style="75" customWidth="1"/>
    <col min="13" max="13" width="13.85546875" style="75" customWidth="1"/>
    <col min="14" max="14" width="16.28515625" style="75" customWidth="1"/>
    <col min="15" max="15" width="23.42578125" style="75" customWidth="1"/>
    <col min="16" max="16" width="32.85546875" style="75" customWidth="1"/>
    <col min="17" max="17" width="24.140625" style="75" customWidth="1"/>
    <col min="18" max="18" width="20.85546875" style="75" customWidth="1"/>
    <col min="19" max="19" width="17.140625" style="75" customWidth="1"/>
    <col min="20" max="20" width="17.42578125" style="75" customWidth="1"/>
    <col min="21" max="21" width="18.85546875" style="75" customWidth="1"/>
    <col min="22" max="22" width="20.7109375" style="75" customWidth="1"/>
    <col min="23" max="23" width="28.7109375" style="75" customWidth="1"/>
    <col min="24" max="24" width="32.28515625" style="75" customWidth="1"/>
    <col min="25" max="25" width="55" style="75" customWidth="1"/>
    <col min="26" max="26" width="31.42578125" style="75" customWidth="1"/>
    <col min="27" max="27" width="30.28515625" style="75" customWidth="1"/>
    <col min="28" max="28" width="28.42578125" style="75" customWidth="1"/>
    <col min="29" max="29" width="35.28515625" style="75" customWidth="1"/>
    <col min="30" max="31" width="36.140625" style="75" customWidth="1"/>
    <col min="32" max="32" width="48.7109375" style="75" customWidth="1"/>
    <col min="33" max="33" width="30.42578125" style="75" customWidth="1"/>
    <col min="34" max="34" width="25.7109375" style="75" customWidth="1"/>
    <col min="35" max="40" width="54.42578125" style="75" customWidth="1"/>
    <col min="41" max="41" width="36.140625" style="75" customWidth="1"/>
    <col min="42" max="43" width="54.42578125" style="75" customWidth="1"/>
    <col min="44" max="44" width="42.28515625" style="75" customWidth="1"/>
    <col min="45" max="45" width="47" style="75" customWidth="1"/>
    <col min="46" max="52" width="54.42578125" style="75" customWidth="1"/>
    <col min="53" max="54" width="36.140625" style="75" customWidth="1"/>
    <col min="55" max="55" width="54.42578125" style="75" customWidth="1"/>
    <col min="56" max="16384" width="9.140625" style="75"/>
  </cols>
  <sheetData>
    <row r="1" spans="1:55" ht="23.25" x14ac:dyDescent="0.25">
      <c r="A1" s="4"/>
      <c r="B1" s="78" t="s">
        <v>649</v>
      </c>
      <c r="C1" s="78"/>
      <c r="D1" s="78"/>
      <c r="E1" s="486" t="s">
        <v>650</v>
      </c>
      <c r="F1" s="486"/>
      <c r="G1" s="486"/>
      <c r="H1" s="486"/>
      <c r="I1" s="486"/>
      <c r="J1" s="486"/>
      <c r="K1" s="486"/>
      <c r="L1" s="486"/>
      <c r="M1" s="487" t="s">
        <v>522</v>
      </c>
      <c r="N1" s="487"/>
      <c r="O1" s="487"/>
      <c r="P1" s="487"/>
      <c r="Q1" s="487"/>
      <c r="R1" s="488" t="s">
        <v>535</v>
      </c>
      <c r="S1" s="488"/>
      <c r="T1" s="488"/>
      <c r="U1" s="489" t="s">
        <v>651</v>
      </c>
      <c r="V1" s="489"/>
      <c r="W1" s="489"/>
      <c r="X1" s="489"/>
      <c r="Y1" s="489"/>
      <c r="Z1" s="489"/>
      <c r="AA1" s="485" t="s">
        <v>556</v>
      </c>
      <c r="AB1" s="485"/>
      <c r="AC1" s="485"/>
      <c r="AD1" s="485"/>
      <c r="AE1" s="485"/>
      <c r="AF1" s="485"/>
      <c r="AG1" s="485"/>
      <c r="AH1" s="485"/>
      <c r="AI1" s="485"/>
      <c r="AJ1" s="485"/>
      <c r="AK1" s="485"/>
      <c r="AL1" s="485"/>
      <c r="AM1" s="485"/>
      <c r="AN1" s="485"/>
      <c r="AO1" s="485"/>
      <c r="AP1" s="490" t="s">
        <v>587</v>
      </c>
      <c r="AQ1" s="490"/>
      <c r="AR1" s="490"/>
      <c r="AS1" s="490"/>
      <c r="AT1" s="490"/>
      <c r="AU1" s="490"/>
      <c r="AV1" s="490"/>
      <c r="AW1" s="490"/>
      <c r="AX1" s="485" t="s">
        <v>604</v>
      </c>
      <c r="AY1" s="485"/>
      <c r="AZ1" s="485"/>
      <c r="BA1" s="485"/>
      <c r="BB1" s="485"/>
      <c r="BC1" s="485"/>
    </row>
    <row r="2" spans="1:55" ht="114.75" customHeight="1" x14ac:dyDescent="0.25">
      <c r="A2" s="4" t="s">
        <v>654</v>
      </c>
      <c r="B2" s="79" t="s">
        <v>652</v>
      </c>
      <c r="C2" s="79" t="s">
        <v>655</v>
      </c>
      <c r="D2" s="79" t="s">
        <v>656</v>
      </c>
      <c r="E2" s="76" t="s">
        <v>497</v>
      </c>
      <c r="F2" s="76" t="s">
        <v>501</v>
      </c>
      <c r="G2" s="76" t="s">
        <v>505</v>
      </c>
      <c r="H2" s="76" t="s">
        <v>508</v>
      </c>
      <c r="I2" s="76" t="s">
        <v>512</v>
      </c>
      <c r="J2" s="76" t="s">
        <v>513</v>
      </c>
      <c r="K2" s="76" t="s">
        <v>516</v>
      </c>
      <c r="L2" s="76" t="s">
        <v>518</v>
      </c>
      <c r="M2" s="8" t="s">
        <v>523</v>
      </c>
      <c r="N2" s="8" t="s">
        <v>526</v>
      </c>
      <c r="O2" s="8" t="s">
        <v>528</v>
      </c>
      <c r="P2" s="8" t="s">
        <v>531</v>
      </c>
      <c r="Q2" s="8" t="s">
        <v>534</v>
      </c>
      <c r="R2" s="7" t="s">
        <v>536</v>
      </c>
      <c r="S2" s="7" t="s">
        <v>537</v>
      </c>
      <c r="T2" s="7" t="s">
        <v>539</v>
      </c>
      <c r="U2" s="76" t="s">
        <v>541</v>
      </c>
      <c r="V2" s="76" t="s">
        <v>544</v>
      </c>
      <c r="W2" s="76" t="s">
        <v>546</v>
      </c>
      <c r="X2" s="76" t="s">
        <v>550</v>
      </c>
      <c r="Y2" s="76" t="s">
        <v>552</v>
      </c>
      <c r="Z2" s="76" t="s">
        <v>554</v>
      </c>
      <c r="AA2" s="7" t="s">
        <v>557</v>
      </c>
      <c r="AB2" s="7" t="s">
        <v>560</v>
      </c>
      <c r="AC2" s="7" t="s">
        <v>561</v>
      </c>
      <c r="AD2" s="7" t="s">
        <v>564</v>
      </c>
      <c r="AE2" s="7" t="s">
        <v>566</v>
      </c>
      <c r="AF2" s="7" t="s">
        <v>569</v>
      </c>
      <c r="AG2" s="7" t="s">
        <v>570</v>
      </c>
      <c r="AH2" s="7" t="s">
        <v>572</v>
      </c>
      <c r="AI2" s="7" t="s">
        <v>574</v>
      </c>
      <c r="AJ2" s="7" t="s">
        <v>576</v>
      </c>
      <c r="AK2" s="7" t="s">
        <v>577</v>
      </c>
      <c r="AL2" s="7" t="s">
        <v>579</v>
      </c>
      <c r="AM2" s="7" t="s">
        <v>581</v>
      </c>
      <c r="AN2" s="7" t="s">
        <v>583</v>
      </c>
      <c r="AO2" s="7" t="s">
        <v>585</v>
      </c>
      <c r="AP2" s="77" t="s">
        <v>588</v>
      </c>
      <c r="AQ2" s="77" t="s">
        <v>590</v>
      </c>
      <c r="AR2" s="77" t="s">
        <v>592</v>
      </c>
      <c r="AS2" s="77" t="s">
        <v>594</v>
      </c>
      <c r="AT2" s="77" t="s">
        <v>596</v>
      </c>
      <c r="AU2" s="77" t="s">
        <v>598</v>
      </c>
      <c r="AV2" s="77" t="s">
        <v>600</v>
      </c>
      <c r="AW2" s="77" t="s">
        <v>602</v>
      </c>
      <c r="AX2" s="7" t="s">
        <v>605</v>
      </c>
      <c r="AY2" s="7" t="s">
        <v>607</v>
      </c>
      <c r="AZ2" s="7" t="s">
        <v>609</v>
      </c>
      <c r="BA2" s="7" t="s">
        <v>611</v>
      </c>
      <c r="BB2" s="7" t="s">
        <v>614</v>
      </c>
      <c r="BC2" s="7" t="s">
        <v>616</v>
      </c>
    </row>
    <row r="3" spans="1:55" ht="45" customHeight="1" x14ac:dyDescent="0.25">
      <c r="A3" s="4">
        <f>D3/51*C3*DETERMINAZ.PROBABILITA!$K$60</f>
        <v>1.0149942329873125</v>
      </c>
      <c r="B3" s="72" t="s">
        <v>362</v>
      </c>
      <c r="C3" s="4">
        <f t="shared" ref="C3:C26" si="0">VLOOKUP($B3,valore_assets,4,FALSE)</f>
        <v>1.1000000000000001</v>
      </c>
      <c r="D3" s="4">
        <f t="shared" ref="D3:D26" si="1">COUNTIF(E3:BC3,"X")</f>
        <v>30</v>
      </c>
      <c r="E3" s="4" t="str">
        <f>IF($C3&gt;0,'MATR.ASSET.MINACCE'!C3,"")</f>
        <v>X</v>
      </c>
      <c r="F3" s="4" t="str">
        <f>IF($C3&gt;0,'MATR.ASSET.MINACCE'!D3,"")</f>
        <v>X</v>
      </c>
      <c r="G3" s="4" t="str">
        <f>IF($C3&gt;0,'MATR.ASSET.MINACCE'!E3,"")</f>
        <v>X</v>
      </c>
      <c r="H3" s="4" t="str">
        <f>IF($C3&gt;0,'MATR.ASSET.MINACCE'!F3,"")</f>
        <v>X</v>
      </c>
      <c r="I3" s="4" t="str">
        <f>IF($C3&gt;0,'MATR.ASSET.MINACCE'!G3,"")</f>
        <v>X</v>
      </c>
      <c r="J3" s="4" t="str">
        <f>IF($C3&gt;0,'MATR.ASSET.MINACCE'!H3,"")</f>
        <v>X</v>
      </c>
      <c r="K3" s="4" t="str">
        <f>IF($C3&gt;0,'MATR.ASSET.MINACCE'!I3,"")</f>
        <v>X</v>
      </c>
      <c r="L3" s="4" t="str">
        <f>IF($C3&gt;0,'MATR.ASSET.MINACCE'!J3,"")</f>
        <v>X</v>
      </c>
      <c r="M3" s="4">
        <f>IF($C3&gt;0,'MATR.ASSET.MINACCE'!K3,"")</f>
        <v>0</v>
      </c>
      <c r="N3" s="4">
        <f>IF($C3&gt;0,'MATR.ASSET.MINACCE'!L3,"")</f>
        <v>0</v>
      </c>
      <c r="O3" s="4">
        <f>IF($C3&gt;0,'MATR.ASSET.MINACCE'!M3,"")</f>
        <v>0</v>
      </c>
      <c r="P3" s="4" t="str">
        <f>IF($C3&gt;0,'MATR.ASSET.MINACCE'!N3,"")</f>
        <v>X</v>
      </c>
      <c r="Q3" s="4" t="str">
        <f>IF($C3&gt;0,'MATR.ASSET.MINACCE'!O3,"")</f>
        <v>X</v>
      </c>
      <c r="R3" s="4">
        <f>IF($C3&gt;0,'MATR.ASSET.MINACCE'!P3,"")</f>
        <v>0</v>
      </c>
      <c r="S3" s="4">
        <f>IF($C3&gt;0,'MATR.ASSET.MINACCE'!Q3,"")</f>
        <v>0</v>
      </c>
      <c r="T3" s="4">
        <f>IF($C3&gt;0,'MATR.ASSET.MINACCE'!R3,"")</f>
        <v>0</v>
      </c>
      <c r="U3" s="4">
        <f>IF($C3&gt;0,'MATR.ASSET.MINACCE'!S3,"")</f>
        <v>0</v>
      </c>
      <c r="V3" s="4">
        <f>IF($C3&gt;0,'MATR.ASSET.MINACCE'!T3,"")</f>
        <v>0</v>
      </c>
      <c r="W3" s="4">
        <f>IF($C3&gt;0,'MATR.ASSET.MINACCE'!U3,"")</f>
        <v>0</v>
      </c>
      <c r="X3" s="4">
        <f>IF($C3&gt;0,'MATR.ASSET.MINACCE'!V3,"")</f>
        <v>0</v>
      </c>
      <c r="Y3" s="4">
        <f>IF($C3&gt;0,'MATR.ASSET.MINACCE'!W3,"")</f>
        <v>0</v>
      </c>
      <c r="Z3" s="4" t="str">
        <f>IF($C3&gt;0,'MATR.ASSET.MINACCE'!X3,"")</f>
        <v>X</v>
      </c>
      <c r="AA3" s="4" t="str">
        <f>IF($C3&gt;0,'MATR.ASSET.MINACCE'!Y3,"")</f>
        <v>X</v>
      </c>
      <c r="AB3" s="4" t="str">
        <f>IF($C3&gt;0,'MATR.ASSET.MINACCE'!Z3,"")</f>
        <v>X</v>
      </c>
      <c r="AC3" s="4" t="str">
        <f>IF($C3&gt;0,'MATR.ASSET.MINACCE'!AA3,"")</f>
        <v>X</v>
      </c>
      <c r="AD3" s="4" t="str">
        <f>IF($C3&gt;0,'MATR.ASSET.MINACCE'!AB3,"")</f>
        <v>X</v>
      </c>
      <c r="AE3" s="4" t="str">
        <f>IF($C3&gt;0,'MATR.ASSET.MINACCE'!AC3,"")</f>
        <v>X</v>
      </c>
      <c r="AF3" s="4" t="str">
        <f>IF($C3&gt;0,'MATR.ASSET.MINACCE'!AD3,"")</f>
        <v>X</v>
      </c>
      <c r="AG3" s="4" t="str">
        <f>IF($C3&gt;0,'MATR.ASSET.MINACCE'!AE3,"")</f>
        <v>X</v>
      </c>
      <c r="AH3" s="4">
        <f>IF($C3&gt;0,'MATR.ASSET.MINACCE'!AF3,"")</f>
        <v>0</v>
      </c>
      <c r="AI3" s="4" t="str">
        <f>IF($C3&gt;0,'MATR.ASSET.MINACCE'!AG3,"")</f>
        <v>X</v>
      </c>
      <c r="AJ3" s="4" t="str">
        <f>IF($C3&gt;0,'MATR.ASSET.MINACCE'!AH3,"")</f>
        <v>X</v>
      </c>
      <c r="AK3" s="4" t="str">
        <f>IF($C3&gt;0,'MATR.ASSET.MINACCE'!AI3,"")</f>
        <v>X</v>
      </c>
      <c r="AL3" s="4" t="str">
        <f>IF($C3&gt;0,'MATR.ASSET.MINACCE'!AJ3,"")</f>
        <v>X</v>
      </c>
      <c r="AM3" s="4" t="str">
        <f>IF($C3&gt;0,'MATR.ASSET.MINACCE'!AK3,"")</f>
        <v>X</v>
      </c>
      <c r="AN3" s="4" t="str">
        <f>IF($C3&gt;0,'MATR.ASSET.MINACCE'!AL3,"")</f>
        <v>X</v>
      </c>
      <c r="AO3" s="4" t="str">
        <f>IF($C3&gt;0,'MATR.ASSET.MINACCE'!AM3,"")</f>
        <v>X</v>
      </c>
      <c r="AP3" s="4">
        <f>IF($C3&gt;0,'MATR.ASSET.MINACCE'!AN3,"")</f>
        <v>0</v>
      </c>
      <c r="AQ3" s="4">
        <f>IF($C3&gt;0,'MATR.ASSET.MINACCE'!AO3,"")</f>
        <v>0</v>
      </c>
      <c r="AR3" s="4">
        <f>IF($C3&gt;0,'MATR.ASSET.MINACCE'!AP3,"")</f>
        <v>0</v>
      </c>
      <c r="AS3" s="4">
        <f>IF($C3&gt;0,'MATR.ASSET.MINACCE'!AQ3,"")</f>
        <v>0</v>
      </c>
      <c r="AT3" s="4">
        <f>IF($C3&gt;0,'MATR.ASSET.MINACCE'!AR3,"")</f>
        <v>0</v>
      </c>
      <c r="AU3" s="4">
        <f>IF($C3&gt;0,'MATR.ASSET.MINACCE'!AS3,"")</f>
        <v>0</v>
      </c>
      <c r="AV3" s="4">
        <f>IF($C3&gt;0,'MATR.ASSET.MINACCE'!AT3,"")</f>
        <v>0</v>
      </c>
      <c r="AW3" s="4">
        <f>IF($C3&gt;0,'MATR.ASSET.MINACCE'!AU3,"")</f>
        <v>0</v>
      </c>
      <c r="AX3" s="4" t="str">
        <f>IF($C3&gt;0,'MATR.ASSET.MINACCE'!AV3,"")</f>
        <v>X</v>
      </c>
      <c r="AY3" s="4" t="str">
        <f>IF($C3&gt;0,'MATR.ASSET.MINACCE'!AW3,"")</f>
        <v>X</v>
      </c>
      <c r="AZ3" s="4" t="str">
        <f>IF($C3&gt;0,'MATR.ASSET.MINACCE'!AX3,"")</f>
        <v>X</v>
      </c>
      <c r="BA3" s="4" t="str">
        <f>IF($C3&gt;0,'MATR.ASSET.MINACCE'!AY3,"")</f>
        <v>X</v>
      </c>
      <c r="BB3" s="4">
        <f>IF($C3&gt;0,'MATR.ASSET.MINACCE'!AZ3,"")</f>
        <v>0</v>
      </c>
      <c r="BC3" s="4" t="str">
        <f>IF($C3&gt;0,'MATR.ASSET.MINACCE'!BA3,"")</f>
        <v>X</v>
      </c>
    </row>
    <row r="4" spans="1:55" ht="45" customHeight="1" x14ac:dyDescent="0.25">
      <c r="A4" s="4">
        <f>D4/51*C4*DETERMINAZ.PROBABILITA!$K$60</f>
        <v>0.49211841599384848</v>
      </c>
      <c r="B4" s="72" t="s">
        <v>365</v>
      </c>
      <c r="C4" s="4">
        <f t="shared" si="0"/>
        <v>1</v>
      </c>
      <c r="D4" s="4">
        <f t="shared" si="1"/>
        <v>16</v>
      </c>
      <c r="E4" s="4">
        <f>IF($C4&gt;0,'MATR.ASSET.MINACCE'!C4,"")</f>
        <v>0</v>
      </c>
      <c r="F4" s="4">
        <f>IF($C4&gt;0,'MATR.ASSET.MINACCE'!D4,"")</f>
        <v>0</v>
      </c>
      <c r="G4" s="4">
        <f>IF($C4&gt;0,'MATR.ASSET.MINACCE'!E4,"")</f>
        <v>0</v>
      </c>
      <c r="H4" s="4">
        <f>IF($C4&gt;0,'MATR.ASSET.MINACCE'!F4,"")</f>
        <v>0</v>
      </c>
      <c r="I4" s="4">
        <f>IF($C4&gt;0,'MATR.ASSET.MINACCE'!G4,"")</f>
        <v>0</v>
      </c>
      <c r="J4" s="4" t="str">
        <f>IF($C4&gt;0,'MATR.ASSET.MINACCE'!H4,"")</f>
        <v>X</v>
      </c>
      <c r="K4" s="4">
        <f>IF($C4&gt;0,'MATR.ASSET.MINACCE'!I4,"")</f>
        <v>0</v>
      </c>
      <c r="L4" s="4">
        <f>IF($C4&gt;0,'MATR.ASSET.MINACCE'!J4,"")</f>
        <v>0</v>
      </c>
      <c r="M4" s="4" t="str">
        <f>IF($C4&gt;0,'MATR.ASSET.MINACCE'!K4,"")</f>
        <v>X</v>
      </c>
      <c r="N4" s="4" t="str">
        <f>IF($C4&gt;0,'MATR.ASSET.MINACCE'!L4,"")</f>
        <v>X</v>
      </c>
      <c r="O4" s="4" t="str">
        <f>IF($C4&gt;0,'MATR.ASSET.MINACCE'!M4,"")</f>
        <v>X</v>
      </c>
      <c r="P4" s="4" t="str">
        <f>IF($C4&gt;0,'MATR.ASSET.MINACCE'!N4,"")</f>
        <v>X</v>
      </c>
      <c r="Q4" s="4" t="str">
        <f>IF($C4&gt;0,'MATR.ASSET.MINACCE'!O4,"")</f>
        <v>X</v>
      </c>
      <c r="R4" s="4" t="str">
        <f>IF($C4&gt;0,'MATR.ASSET.MINACCE'!P4,"")</f>
        <v>X</v>
      </c>
      <c r="S4" s="4" t="str">
        <f>IF($C4&gt;0,'MATR.ASSET.MINACCE'!Q4,"")</f>
        <v>X</v>
      </c>
      <c r="T4" s="4" t="str">
        <f>IF($C4&gt;0,'MATR.ASSET.MINACCE'!R4,"")</f>
        <v>X</v>
      </c>
      <c r="U4" s="4">
        <f>IF($C4&gt;0,'MATR.ASSET.MINACCE'!S4,"")</f>
        <v>0</v>
      </c>
      <c r="V4" s="4">
        <f>IF($C4&gt;0,'MATR.ASSET.MINACCE'!T4,"")</f>
        <v>0</v>
      </c>
      <c r="W4" s="4">
        <f>IF($C4&gt;0,'MATR.ASSET.MINACCE'!U4,"")</f>
        <v>0</v>
      </c>
      <c r="X4" s="4">
        <f>IF($C4&gt;0,'MATR.ASSET.MINACCE'!V4,"")</f>
        <v>0</v>
      </c>
      <c r="Y4" s="4">
        <f>IF($C4&gt;0,'MATR.ASSET.MINACCE'!W4,"")</f>
        <v>0</v>
      </c>
      <c r="Z4" s="4">
        <f>IF($C4&gt;0,'MATR.ASSET.MINACCE'!X4,"")</f>
        <v>0</v>
      </c>
      <c r="AA4" s="4">
        <f>IF($C4&gt;0,'MATR.ASSET.MINACCE'!Y4,"")</f>
        <v>0</v>
      </c>
      <c r="AB4" s="4">
        <f>IF($C4&gt;0,'MATR.ASSET.MINACCE'!Z4,"")</f>
        <v>0</v>
      </c>
      <c r="AC4" s="4">
        <f>IF($C4&gt;0,'MATR.ASSET.MINACCE'!AA4,"")</f>
        <v>0</v>
      </c>
      <c r="AD4" s="4" t="str">
        <f>IF($C4&gt;0,'MATR.ASSET.MINACCE'!AB4,"")</f>
        <v>X</v>
      </c>
      <c r="AE4" s="4" t="str">
        <f>IF($C4&gt;0,'MATR.ASSET.MINACCE'!AC4,"")</f>
        <v>X</v>
      </c>
      <c r="AF4" s="4" t="str">
        <f>IF($C4&gt;0,'MATR.ASSET.MINACCE'!AD4,"")</f>
        <v>X</v>
      </c>
      <c r="AG4" s="4">
        <f>IF($C4&gt;0,'MATR.ASSET.MINACCE'!AE4,"")</f>
        <v>0</v>
      </c>
      <c r="AH4" s="4">
        <f>IF($C4&gt;0,'MATR.ASSET.MINACCE'!AF4,"")</f>
        <v>0</v>
      </c>
      <c r="AI4" s="4">
        <f>IF($C4&gt;0,'MATR.ASSET.MINACCE'!AG4,"")</f>
        <v>0</v>
      </c>
      <c r="AJ4" s="4">
        <f>IF($C4&gt;0,'MATR.ASSET.MINACCE'!AH4,"")</f>
        <v>0</v>
      </c>
      <c r="AK4" s="4">
        <f>IF($C4&gt;0,'MATR.ASSET.MINACCE'!AI4,"")</f>
        <v>0</v>
      </c>
      <c r="AL4" s="4" t="str">
        <f>IF($C4&gt;0,'MATR.ASSET.MINACCE'!AJ4,"")</f>
        <v>X</v>
      </c>
      <c r="AM4" s="4">
        <f>IF($C4&gt;0,'MATR.ASSET.MINACCE'!AK4,"")</f>
        <v>0</v>
      </c>
      <c r="AN4" s="4">
        <f>IF($C4&gt;0,'MATR.ASSET.MINACCE'!AL4,"")</f>
        <v>0</v>
      </c>
      <c r="AO4" s="4" t="str">
        <f>IF($C4&gt;0,'MATR.ASSET.MINACCE'!AM4,"")</f>
        <v>X</v>
      </c>
      <c r="AP4" s="4">
        <f>IF($C4&gt;0,'MATR.ASSET.MINACCE'!AN4,"")</f>
        <v>0</v>
      </c>
      <c r="AQ4" s="4">
        <f>IF($C4&gt;0,'MATR.ASSET.MINACCE'!AO4,"")</f>
        <v>0</v>
      </c>
      <c r="AR4" s="4">
        <f>IF($C4&gt;0,'MATR.ASSET.MINACCE'!AP4,"")</f>
        <v>0</v>
      </c>
      <c r="AS4" s="4">
        <f>IF($C4&gt;0,'MATR.ASSET.MINACCE'!AQ4,"")</f>
        <v>0</v>
      </c>
      <c r="AT4" s="4">
        <f>IF($C4&gt;0,'MATR.ASSET.MINACCE'!AR4,"")</f>
        <v>0</v>
      </c>
      <c r="AU4" s="4">
        <f>IF($C4&gt;0,'MATR.ASSET.MINACCE'!AS4,"")</f>
        <v>0</v>
      </c>
      <c r="AV4" s="4">
        <f>IF($C4&gt;0,'MATR.ASSET.MINACCE'!AT4,"")</f>
        <v>0</v>
      </c>
      <c r="AW4" s="4">
        <f>IF($C4&gt;0,'MATR.ASSET.MINACCE'!AU4,"")</f>
        <v>0</v>
      </c>
      <c r="AX4" s="4">
        <f>IF($C4&gt;0,'MATR.ASSET.MINACCE'!AV4,"")</f>
        <v>0</v>
      </c>
      <c r="AY4" s="4">
        <f>IF($C4&gt;0,'MATR.ASSET.MINACCE'!AW4,"")</f>
        <v>0</v>
      </c>
      <c r="AZ4" s="4">
        <f>IF($C4&gt;0,'MATR.ASSET.MINACCE'!AX4,"")</f>
        <v>0</v>
      </c>
      <c r="BA4" s="4" t="str">
        <f>IF($C4&gt;0,'MATR.ASSET.MINACCE'!AY4,"")</f>
        <v>X</v>
      </c>
      <c r="BB4" s="4" t="str">
        <f>IF($C4&gt;0,'MATR.ASSET.MINACCE'!AZ4,"")</f>
        <v>X</v>
      </c>
      <c r="BC4" s="4">
        <f>IF($C4&gt;0,'MATR.ASSET.MINACCE'!BA4,"")</f>
        <v>0</v>
      </c>
    </row>
    <row r="5" spans="1:55" ht="45" customHeight="1" x14ac:dyDescent="0.25">
      <c r="A5" s="4">
        <f>D5/51*C5*DETERMINAZ.PROBABILITA!$K$60</f>
        <v>1.0765090349865436</v>
      </c>
      <c r="B5" s="72" t="s">
        <v>367</v>
      </c>
      <c r="C5" s="4">
        <f t="shared" si="0"/>
        <v>1.25</v>
      </c>
      <c r="D5" s="4">
        <f t="shared" si="1"/>
        <v>28</v>
      </c>
      <c r="E5" s="4">
        <f>IF($C5&gt;0,'MATR.ASSET.MINACCE'!C5,"")</f>
        <v>0</v>
      </c>
      <c r="F5" s="4">
        <f>IF($C5&gt;0,'MATR.ASSET.MINACCE'!D5,"")</f>
        <v>0</v>
      </c>
      <c r="G5" s="4">
        <f>IF($C5&gt;0,'MATR.ASSET.MINACCE'!E5,"")</f>
        <v>0</v>
      </c>
      <c r="H5" s="4">
        <f>IF($C5&gt;0,'MATR.ASSET.MINACCE'!F5,"")</f>
        <v>0</v>
      </c>
      <c r="I5" s="4">
        <f>IF($C5&gt;0,'MATR.ASSET.MINACCE'!G5,"")</f>
        <v>0</v>
      </c>
      <c r="J5" s="4">
        <f>IF($C5&gt;0,'MATR.ASSET.MINACCE'!H5,"")</f>
        <v>0</v>
      </c>
      <c r="K5" s="4">
        <f>IF($C5&gt;0,'MATR.ASSET.MINACCE'!I5,"")</f>
        <v>0</v>
      </c>
      <c r="L5" s="4">
        <f>IF($C5&gt;0,'MATR.ASSET.MINACCE'!J5,"")</f>
        <v>0</v>
      </c>
      <c r="M5" s="4" t="str">
        <f>IF($C5&gt;0,'MATR.ASSET.MINACCE'!K5,"")</f>
        <v>X</v>
      </c>
      <c r="N5" s="4" t="str">
        <f>IF($C5&gt;0,'MATR.ASSET.MINACCE'!L5,"")</f>
        <v>X</v>
      </c>
      <c r="O5" s="4" t="str">
        <f>IF($C5&gt;0,'MATR.ASSET.MINACCE'!M5,"")</f>
        <v>X</v>
      </c>
      <c r="P5" s="4" t="str">
        <f>IF($C5&gt;0,'MATR.ASSET.MINACCE'!N5,"")</f>
        <v>X</v>
      </c>
      <c r="Q5" s="4" t="str">
        <f>IF($C5&gt;0,'MATR.ASSET.MINACCE'!O5,"")</f>
        <v>X</v>
      </c>
      <c r="R5" s="4" t="str">
        <f>IF($C5&gt;0,'MATR.ASSET.MINACCE'!P5,"")</f>
        <v>X</v>
      </c>
      <c r="S5" s="4" t="str">
        <f>IF($C5&gt;0,'MATR.ASSET.MINACCE'!Q5,"")</f>
        <v>X</v>
      </c>
      <c r="T5" s="4" t="str">
        <f>IF($C5&gt;0,'MATR.ASSET.MINACCE'!R5,"")</f>
        <v>X</v>
      </c>
      <c r="U5" s="4">
        <f>IF($C5&gt;0,'MATR.ASSET.MINACCE'!S5,"")</f>
        <v>0</v>
      </c>
      <c r="V5" s="4" t="str">
        <f>IF($C5&gt;0,'MATR.ASSET.MINACCE'!T5,"")</f>
        <v>X</v>
      </c>
      <c r="W5" s="4">
        <f>IF($C5&gt;0,'MATR.ASSET.MINACCE'!U5,"")</f>
        <v>0</v>
      </c>
      <c r="X5" s="4">
        <f>IF($C5&gt;0,'MATR.ASSET.MINACCE'!V5,"")</f>
        <v>0</v>
      </c>
      <c r="Y5" s="4">
        <f>IF($C5&gt;0,'MATR.ASSET.MINACCE'!W5,"")</f>
        <v>0</v>
      </c>
      <c r="Z5" s="4">
        <f>IF($C5&gt;0,'MATR.ASSET.MINACCE'!X5,"")</f>
        <v>0</v>
      </c>
      <c r="AA5" s="4">
        <f>IF($C5&gt;0,'MATR.ASSET.MINACCE'!Y5,"")</f>
        <v>0</v>
      </c>
      <c r="AB5" s="4">
        <f>IF($C5&gt;0,'MATR.ASSET.MINACCE'!Z5,"")</f>
        <v>0</v>
      </c>
      <c r="AC5" s="4" t="str">
        <f>IF($C5&gt;0,'MATR.ASSET.MINACCE'!AA5,"")</f>
        <v>X</v>
      </c>
      <c r="AD5" s="4" t="str">
        <f>IF($C5&gt;0,'MATR.ASSET.MINACCE'!AB5,"")</f>
        <v>X</v>
      </c>
      <c r="AE5" s="4" t="str">
        <f>IF($C5&gt;0,'MATR.ASSET.MINACCE'!AC5,"")</f>
        <v>X</v>
      </c>
      <c r="AF5" s="4" t="str">
        <f>IF($C5&gt;0,'MATR.ASSET.MINACCE'!AD5,"")</f>
        <v>X</v>
      </c>
      <c r="AG5" s="4">
        <f>IF($C5&gt;0,'MATR.ASSET.MINACCE'!AE5,"")</f>
        <v>0</v>
      </c>
      <c r="AH5" s="4">
        <f>IF($C5&gt;0,'MATR.ASSET.MINACCE'!AF5,"")</f>
        <v>0</v>
      </c>
      <c r="AI5" s="4">
        <f>IF($C5&gt;0,'MATR.ASSET.MINACCE'!AG5,"")</f>
        <v>0</v>
      </c>
      <c r="AJ5" s="4" t="str">
        <f>IF($C5&gt;0,'MATR.ASSET.MINACCE'!AH5,"")</f>
        <v>X</v>
      </c>
      <c r="AK5" s="4" t="str">
        <f>IF($C5&gt;0,'MATR.ASSET.MINACCE'!AI5,"")</f>
        <v>X</v>
      </c>
      <c r="AL5" s="4" t="str">
        <f>IF($C5&gt;0,'MATR.ASSET.MINACCE'!AJ5,"")</f>
        <v>X</v>
      </c>
      <c r="AM5" s="4" t="str">
        <f>IF($C5&gt;0,'MATR.ASSET.MINACCE'!AK5,"")</f>
        <v>X</v>
      </c>
      <c r="AN5" s="4" t="str">
        <f>IF($C5&gt;0,'MATR.ASSET.MINACCE'!AL5,"")</f>
        <v>X</v>
      </c>
      <c r="AO5" s="4" t="str">
        <f>IF($C5&gt;0,'MATR.ASSET.MINACCE'!AM5,"")</f>
        <v>X</v>
      </c>
      <c r="AP5" s="4">
        <f>IF($C5&gt;0,'MATR.ASSET.MINACCE'!AN5,"")</f>
        <v>0</v>
      </c>
      <c r="AQ5" s="4" t="str">
        <f>IF($C5&gt;0,'MATR.ASSET.MINACCE'!AO5,"")</f>
        <v>X</v>
      </c>
      <c r="AR5" s="4" t="str">
        <f>IF($C5&gt;0,'MATR.ASSET.MINACCE'!AP5,"")</f>
        <v>X</v>
      </c>
      <c r="AS5" s="4" t="str">
        <f>IF($C5&gt;0,'MATR.ASSET.MINACCE'!AQ5,"")</f>
        <v>X</v>
      </c>
      <c r="AT5" s="4" t="str">
        <f>IF($C5&gt;0,'MATR.ASSET.MINACCE'!AR5,"")</f>
        <v>X</v>
      </c>
      <c r="AU5" s="4">
        <f>IF($C5&gt;0,'MATR.ASSET.MINACCE'!AS5,"")</f>
        <v>0</v>
      </c>
      <c r="AV5" s="4">
        <f>IF($C5&gt;0,'MATR.ASSET.MINACCE'!AT5,"")</f>
        <v>0</v>
      </c>
      <c r="AW5" s="4" t="str">
        <f>IF($C5&gt;0,'MATR.ASSET.MINACCE'!AU5,"")</f>
        <v>X</v>
      </c>
      <c r="AX5" s="4">
        <f>IF($C5&gt;0,'MATR.ASSET.MINACCE'!AV5,"")</f>
        <v>0</v>
      </c>
      <c r="AY5" s="4" t="str">
        <f>IF($C5&gt;0,'MATR.ASSET.MINACCE'!AW5,"")</f>
        <v>X</v>
      </c>
      <c r="AZ5" s="4" t="str">
        <f>IF($C5&gt;0,'MATR.ASSET.MINACCE'!AX5,"")</f>
        <v>X</v>
      </c>
      <c r="BA5" s="4" t="str">
        <f>IF($C5&gt;0,'MATR.ASSET.MINACCE'!AY5,"")</f>
        <v>X</v>
      </c>
      <c r="BB5" s="4" t="str">
        <f>IF($C5&gt;0,'MATR.ASSET.MINACCE'!AZ5,"")</f>
        <v>X</v>
      </c>
      <c r="BC5" s="4">
        <f>IF($C5&gt;0,'MATR.ASSET.MINACCE'!BA5,"")</f>
        <v>0</v>
      </c>
    </row>
    <row r="6" spans="1:55" ht="45" customHeight="1" x14ac:dyDescent="0.25">
      <c r="A6" s="4">
        <f>D6/51*C6*DETERMINAZ.PROBABILITA!$K$60</f>
        <v>0.61514801999231061</v>
      </c>
      <c r="B6" s="72" t="s">
        <v>369</v>
      </c>
      <c r="C6" s="4">
        <f t="shared" si="0"/>
        <v>1</v>
      </c>
      <c r="D6" s="4">
        <f t="shared" si="1"/>
        <v>20</v>
      </c>
      <c r="E6" s="4" t="str">
        <f>IF($C6&gt;0,'MATR.ASSET.MINACCE'!C6,"")</f>
        <v>X</v>
      </c>
      <c r="F6" s="4" t="str">
        <f>IF($C6&gt;0,'MATR.ASSET.MINACCE'!D6,"")</f>
        <v>X</v>
      </c>
      <c r="G6" s="4" t="str">
        <f>IF($C6&gt;0,'MATR.ASSET.MINACCE'!E6,"")</f>
        <v>X</v>
      </c>
      <c r="H6" s="4" t="str">
        <f>IF($C6&gt;0,'MATR.ASSET.MINACCE'!F6,"")</f>
        <v>X</v>
      </c>
      <c r="I6" s="4" t="str">
        <f>IF($C6&gt;0,'MATR.ASSET.MINACCE'!G6,"")</f>
        <v>X</v>
      </c>
      <c r="J6" s="4" t="str">
        <f>IF($C6&gt;0,'MATR.ASSET.MINACCE'!H6,"")</f>
        <v>X</v>
      </c>
      <c r="K6" s="4" t="str">
        <f>IF($C6&gt;0,'MATR.ASSET.MINACCE'!I6,"")</f>
        <v>X</v>
      </c>
      <c r="L6" s="4" t="str">
        <f>IF($C6&gt;0,'MATR.ASSET.MINACCE'!J6,"")</f>
        <v>X</v>
      </c>
      <c r="M6" s="4">
        <f>IF($C6&gt;0,'MATR.ASSET.MINACCE'!K6,"")</f>
        <v>0</v>
      </c>
      <c r="N6" s="4">
        <f>IF($C6&gt;0,'MATR.ASSET.MINACCE'!L6,"")</f>
        <v>0</v>
      </c>
      <c r="O6" s="4">
        <f>IF($C6&gt;0,'MATR.ASSET.MINACCE'!M6,"")</f>
        <v>0</v>
      </c>
      <c r="P6" s="4">
        <f>IF($C6&gt;0,'MATR.ASSET.MINACCE'!N6,"")</f>
        <v>0</v>
      </c>
      <c r="Q6" s="4">
        <f>IF($C6&gt;0,'MATR.ASSET.MINACCE'!O6,"")</f>
        <v>0</v>
      </c>
      <c r="R6" s="4">
        <f>IF($C6&gt;0,'MATR.ASSET.MINACCE'!P6,"")</f>
        <v>0</v>
      </c>
      <c r="S6" s="4">
        <f>IF($C6&gt;0,'MATR.ASSET.MINACCE'!Q6,"")</f>
        <v>0</v>
      </c>
      <c r="T6" s="4">
        <f>IF($C6&gt;0,'MATR.ASSET.MINACCE'!R6,"")</f>
        <v>0</v>
      </c>
      <c r="U6" s="4">
        <f>IF($C6&gt;0,'MATR.ASSET.MINACCE'!S6,"")</f>
        <v>0</v>
      </c>
      <c r="V6" s="4">
        <f>IF($C6&gt;0,'MATR.ASSET.MINACCE'!T6,"")</f>
        <v>0</v>
      </c>
      <c r="W6" s="4">
        <f>IF($C6&gt;0,'MATR.ASSET.MINACCE'!U6,"")</f>
        <v>0</v>
      </c>
      <c r="X6" s="4">
        <f>IF($C6&gt;0,'MATR.ASSET.MINACCE'!V6,"")</f>
        <v>0</v>
      </c>
      <c r="Y6" s="4" t="str">
        <f>IF($C6&gt;0,'MATR.ASSET.MINACCE'!W6,"")</f>
        <v>X</v>
      </c>
      <c r="Z6" s="4" t="str">
        <f>IF($C6&gt;0,'MATR.ASSET.MINACCE'!X6,"")</f>
        <v>X</v>
      </c>
      <c r="AA6" s="4">
        <f>IF($C6&gt;0,'MATR.ASSET.MINACCE'!Y6,"")</f>
        <v>0</v>
      </c>
      <c r="AB6" s="4">
        <f>IF($C6&gt;0,'MATR.ASSET.MINACCE'!Z6,"")</f>
        <v>0</v>
      </c>
      <c r="AC6" s="4">
        <f>IF($C6&gt;0,'MATR.ASSET.MINACCE'!AA6,"")</f>
        <v>0</v>
      </c>
      <c r="AD6" s="4">
        <f>IF($C6&gt;0,'MATR.ASSET.MINACCE'!AB6,"")</f>
        <v>0</v>
      </c>
      <c r="AE6" s="4">
        <f>IF($C6&gt;0,'MATR.ASSET.MINACCE'!AC6,"")</f>
        <v>0</v>
      </c>
      <c r="AF6" s="4">
        <f>IF($C6&gt;0,'MATR.ASSET.MINACCE'!AD6,"")</f>
        <v>0</v>
      </c>
      <c r="AG6" s="4">
        <f>IF($C6&gt;0,'MATR.ASSET.MINACCE'!AE6,"")</f>
        <v>0</v>
      </c>
      <c r="AH6" s="4">
        <f>IF($C6&gt;0,'MATR.ASSET.MINACCE'!AF6,"")</f>
        <v>0</v>
      </c>
      <c r="AI6" s="4">
        <f>IF($C6&gt;0,'MATR.ASSET.MINACCE'!AG6,"")</f>
        <v>0</v>
      </c>
      <c r="AJ6" s="4" t="str">
        <f>IF($C6&gt;0,'MATR.ASSET.MINACCE'!AH6,"")</f>
        <v>X</v>
      </c>
      <c r="AK6" s="4" t="str">
        <f>IF($C6&gt;0,'MATR.ASSET.MINACCE'!AI6,"")</f>
        <v>X</v>
      </c>
      <c r="AL6" s="4" t="str">
        <f>IF($C6&gt;0,'MATR.ASSET.MINACCE'!AJ6,"")</f>
        <v>X</v>
      </c>
      <c r="AM6" s="4" t="str">
        <f>IF($C6&gt;0,'MATR.ASSET.MINACCE'!AK6,"")</f>
        <v>X</v>
      </c>
      <c r="AN6" s="4" t="str">
        <f>IF($C6&gt;0,'MATR.ASSET.MINACCE'!AL6,"")</f>
        <v>X</v>
      </c>
      <c r="AO6" s="4" t="str">
        <f>IF($C6&gt;0,'MATR.ASSET.MINACCE'!AM6,"")</f>
        <v>X</v>
      </c>
      <c r="AP6" s="4">
        <f>IF($C6&gt;0,'MATR.ASSET.MINACCE'!AN6,"")</f>
        <v>0</v>
      </c>
      <c r="AQ6" s="4">
        <f>IF($C6&gt;0,'MATR.ASSET.MINACCE'!AO6,"")</f>
        <v>0</v>
      </c>
      <c r="AR6" s="4">
        <f>IF($C6&gt;0,'MATR.ASSET.MINACCE'!AP6,"")</f>
        <v>0</v>
      </c>
      <c r="AS6" s="4">
        <f>IF($C6&gt;0,'MATR.ASSET.MINACCE'!AQ6,"")</f>
        <v>0</v>
      </c>
      <c r="AT6" s="4">
        <f>IF($C6&gt;0,'MATR.ASSET.MINACCE'!AR6,"")</f>
        <v>0</v>
      </c>
      <c r="AU6" s="4">
        <f>IF($C6&gt;0,'MATR.ASSET.MINACCE'!AS6,"")</f>
        <v>0</v>
      </c>
      <c r="AV6" s="4">
        <f>IF($C6&gt;0,'MATR.ASSET.MINACCE'!AT6,"")</f>
        <v>0</v>
      </c>
      <c r="AW6" s="4">
        <f>IF($C6&gt;0,'MATR.ASSET.MINACCE'!AU6,"")</f>
        <v>0</v>
      </c>
      <c r="AX6" s="4">
        <f>IF($C6&gt;0,'MATR.ASSET.MINACCE'!AV6,"")</f>
        <v>0</v>
      </c>
      <c r="AY6" s="4" t="str">
        <f>IF($C6&gt;0,'MATR.ASSET.MINACCE'!AW6,"")</f>
        <v>X</v>
      </c>
      <c r="AZ6" s="4" t="str">
        <f>IF($C6&gt;0,'MATR.ASSET.MINACCE'!AX6,"")</f>
        <v>X</v>
      </c>
      <c r="BA6" s="4" t="str">
        <f>IF($C6&gt;0,'MATR.ASSET.MINACCE'!AY6,"")</f>
        <v>X</v>
      </c>
      <c r="BB6" s="4" t="str">
        <f>IF($C6&gt;0,'MATR.ASSET.MINACCE'!AZ6,"")</f>
        <v>X</v>
      </c>
      <c r="BC6" s="4">
        <f>IF($C6&gt;0,'MATR.ASSET.MINACCE'!BA6,"")</f>
        <v>0</v>
      </c>
    </row>
    <row r="7" spans="1:55" ht="45" customHeight="1" x14ac:dyDescent="0.25">
      <c r="A7" s="4">
        <f>D7/51*C7*DETERMINAZ.PROBABILITA!$K$60</f>
        <v>0</v>
      </c>
      <c r="B7" s="72" t="s">
        <v>371</v>
      </c>
      <c r="C7" s="4">
        <f t="shared" si="0"/>
        <v>0</v>
      </c>
      <c r="D7" s="4">
        <f t="shared" si="1"/>
        <v>0</v>
      </c>
      <c r="E7" s="4" t="str">
        <f>IF($C7&gt;0,'MATR.ASSET.MINACCE'!C7,"")</f>
        <v/>
      </c>
      <c r="F7" s="4" t="str">
        <f>IF($C7&gt;0,'MATR.ASSET.MINACCE'!D7,"")</f>
        <v/>
      </c>
      <c r="G7" s="4" t="str">
        <f>IF($C7&gt;0,'MATR.ASSET.MINACCE'!E7,"")</f>
        <v/>
      </c>
      <c r="H7" s="4" t="str">
        <f>IF($C7&gt;0,'MATR.ASSET.MINACCE'!F7,"")</f>
        <v/>
      </c>
      <c r="I7" s="4" t="str">
        <f>IF($C7&gt;0,'MATR.ASSET.MINACCE'!G7,"")</f>
        <v/>
      </c>
      <c r="J7" s="4" t="str">
        <f>IF($C7&gt;0,'MATR.ASSET.MINACCE'!H7,"")</f>
        <v/>
      </c>
      <c r="K7" s="4" t="str">
        <f>IF($C7&gt;0,'MATR.ASSET.MINACCE'!I7,"")</f>
        <v/>
      </c>
      <c r="L7" s="4" t="str">
        <f>IF($C7&gt;0,'MATR.ASSET.MINACCE'!J7,"")</f>
        <v/>
      </c>
      <c r="M7" s="4" t="str">
        <f>IF($C7&gt;0,'MATR.ASSET.MINACCE'!K7,"")</f>
        <v/>
      </c>
      <c r="N7" s="4" t="str">
        <f>IF($C7&gt;0,'MATR.ASSET.MINACCE'!L7,"")</f>
        <v/>
      </c>
      <c r="O7" s="4" t="str">
        <f>IF($C7&gt;0,'MATR.ASSET.MINACCE'!M7,"")</f>
        <v/>
      </c>
      <c r="P7" s="4" t="str">
        <f>IF($C7&gt;0,'MATR.ASSET.MINACCE'!N7,"")</f>
        <v/>
      </c>
      <c r="Q7" s="4" t="str">
        <f>IF($C7&gt;0,'MATR.ASSET.MINACCE'!O7,"")</f>
        <v/>
      </c>
      <c r="R7" s="4" t="str">
        <f>IF($C7&gt;0,'MATR.ASSET.MINACCE'!P7,"")</f>
        <v/>
      </c>
      <c r="S7" s="4" t="str">
        <f>IF($C7&gt;0,'MATR.ASSET.MINACCE'!Q7,"")</f>
        <v/>
      </c>
      <c r="T7" s="4" t="str">
        <f>IF($C7&gt;0,'MATR.ASSET.MINACCE'!R7,"")</f>
        <v/>
      </c>
      <c r="U7" s="4" t="str">
        <f>IF($C7&gt;0,'MATR.ASSET.MINACCE'!S7,"")</f>
        <v/>
      </c>
      <c r="V7" s="4" t="str">
        <f>IF($C7&gt;0,'MATR.ASSET.MINACCE'!T7,"")</f>
        <v/>
      </c>
      <c r="W7" s="4" t="str">
        <f>IF($C7&gt;0,'MATR.ASSET.MINACCE'!U7,"")</f>
        <v/>
      </c>
      <c r="X7" s="4" t="str">
        <f>IF($C7&gt;0,'MATR.ASSET.MINACCE'!V7,"")</f>
        <v/>
      </c>
      <c r="Y7" s="4" t="str">
        <f>IF($C7&gt;0,'MATR.ASSET.MINACCE'!W7,"")</f>
        <v/>
      </c>
      <c r="Z7" s="4" t="str">
        <f>IF($C7&gt;0,'MATR.ASSET.MINACCE'!X7,"")</f>
        <v/>
      </c>
      <c r="AA7" s="4" t="str">
        <f>IF($C7&gt;0,'MATR.ASSET.MINACCE'!Y7,"")</f>
        <v/>
      </c>
      <c r="AB7" s="4" t="str">
        <f>IF($C7&gt;0,'MATR.ASSET.MINACCE'!Z7,"")</f>
        <v/>
      </c>
      <c r="AC7" s="4" t="str">
        <f>IF($C7&gt;0,'MATR.ASSET.MINACCE'!AA7,"")</f>
        <v/>
      </c>
      <c r="AD7" s="4" t="str">
        <f>IF($C7&gt;0,'MATR.ASSET.MINACCE'!AB7,"")</f>
        <v/>
      </c>
      <c r="AE7" s="4" t="str">
        <f>IF($C7&gt;0,'MATR.ASSET.MINACCE'!AC7,"")</f>
        <v/>
      </c>
      <c r="AF7" s="4" t="str">
        <f>IF($C7&gt;0,'MATR.ASSET.MINACCE'!AD7,"")</f>
        <v/>
      </c>
      <c r="AG7" s="4" t="str">
        <f>IF($C7&gt;0,'MATR.ASSET.MINACCE'!AE7,"")</f>
        <v/>
      </c>
      <c r="AH7" s="4" t="str">
        <f>IF($C7&gt;0,'MATR.ASSET.MINACCE'!AF7,"")</f>
        <v/>
      </c>
      <c r="AI7" s="4" t="str">
        <f>IF($C7&gt;0,'MATR.ASSET.MINACCE'!AG7,"")</f>
        <v/>
      </c>
      <c r="AJ7" s="4" t="str">
        <f>IF($C7&gt;0,'MATR.ASSET.MINACCE'!AH7,"")</f>
        <v/>
      </c>
      <c r="AK7" s="4" t="str">
        <f>IF($C7&gt;0,'MATR.ASSET.MINACCE'!AI7,"")</f>
        <v/>
      </c>
      <c r="AL7" s="4" t="str">
        <f>IF($C7&gt;0,'MATR.ASSET.MINACCE'!AJ7,"")</f>
        <v/>
      </c>
      <c r="AM7" s="4" t="str">
        <f>IF($C7&gt;0,'MATR.ASSET.MINACCE'!AK7,"")</f>
        <v/>
      </c>
      <c r="AN7" s="4" t="str">
        <f>IF($C7&gt;0,'MATR.ASSET.MINACCE'!AL7,"")</f>
        <v/>
      </c>
      <c r="AO7" s="4" t="str">
        <f>IF($C7&gt;0,'MATR.ASSET.MINACCE'!AM7,"")</f>
        <v/>
      </c>
      <c r="AP7" s="4" t="str">
        <f>IF($C7&gt;0,'MATR.ASSET.MINACCE'!AN7,"")</f>
        <v/>
      </c>
      <c r="AQ7" s="4" t="str">
        <f>IF($C7&gt;0,'MATR.ASSET.MINACCE'!AO7,"")</f>
        <v/>
      </c>
      <c r="AR7" s="4" t="str">
        <f>IF($C7&gt;0,'MATR.ASSET.MINACCE'!AP7,"")</f>
        <v/>
      </c>
      <c r="AS7" s="4" t="str">
        <f>IF($C7&gt;0,'MATR.ASSET.MINACCE'!AQ7,"")</f>
        <v/>
      </c>
      <c r="AT7" s="4" t="str">
        <f>IF($C7&gt;0,'MATR.ASSET.MINACCE'!AR7,"")</f>
        <v/>
      </c>
      <c r="AU7" s="4" t="str">
        <f>IF($C7&gt;0,'MATR.ASSET.MINACCE'!AS7,"")</f>
        <v/>
      </c>
      <c r="AV7" s="4" t="str">
        <f>IF($C7&gt;0,'MATR.ASSET.MINACCE'!AT7,"")</f>
        <v/>
      </c>
      <c r="AW7" s="4" t="str">
        <f>IF($C7&gt;0,'MATR.ASSET.MINACCE'!AU7,"")</f>
        <v/>
      </c>
      <c r="AX7" s="4" t="str">
        <f>IF($C7&gt;0,'MATR.ASSET.MINACCE'!AV7,"")</f>
        <v/>
      </c>
      <c r="AY7" s="4" t="str">
        <f>IF($C7&gt;0,'MATR.ASSET.MINACCE'!AW7,"")</f>
        <v/>
      </c>
      <c r="AZ7" s="4" t="str">
        <f>IF($C7&gt;0,'MATR.ASSET.MINACCE'!AX7,"")</f>
        <v/>
      </c>
      <c r="BA7" s="4" t="str">
        <f>IF($C7&gt;0,'MATR.ASSET.MINACCE'!AY7,"")</f>
        <v/>
      </c>
      <c r="BB7" s="4" t="str">
        <f>IF($C7&gt;0,'MATR.ASSET.MINACCE'!AZ7,"")</f>
        <v/>
      </c>
      <c r="BC7" s="4" t="str">
        <f>IF($C7&gt;0,'MATR.ASSET.MINACCE'!BA7,"")</f>
        <v/>
      </c>
    </row>
    <row r="8" spans="1:55" ht="45" customHeight="1" x14ac:dyDescent="0.25">
      <c r="A8" s="4">
        <f>D8/51*C8*DETERMINAZ.PROBABILITA!$K$60</f>
        <v>0.33833141099577085</v>
      </c>
      <c r="B8" s="72" t="s">
        <v>374</v>
      </c>
      <c r="C8" s="4">
        <f t="shared" si="0"/>
        <v>1.1000000000000001</v>
      </c>
      <c r="D8" s="4">
        <f t="shared" si="1"/>
        <v>10</v>
      </c>
      <c r="E8" s="4">
        <f>IF($C8&gt;0,'MATR.ASSET.MINACCE'!C8,"")</f>
        <v>0</v>
      </c>
      <c r="F8" s="4">
        <f>IF($C8&gt;0,'MATR.ASSET.MINACCE'!D8,"")</f>
        <v>0</v>
      </c>
      <c r="G8" s="4">
        <f>IF($C8&gt;0,'MATR.ASSET.MINACCE'!E8,"")</f>
        <v>0</v>
      </c>
      <c r="H8" s="4">
        <f>IF($C8&gt;0,'MATR.ASSET.MINACCE'!F8,"")</f>
        <v>0</v>
      </c>
      <c r="I8" s="4">
        <f>IF($C8&gt;0,'MATR.ASSET.MINACCE'!G8,"")</f>
        <v>0</v>
      </c>
      <c r="J8" s="4">
        <f>IF($C8&gt;0,'MATR.ASSET.MINACCE'!H8,"")</f>
        <v>0</v>
      </c>
      <c r="K8" s="4">
        <f>IF($C8&gt;0,'MATR.ASSET.MINACCE'!I8,"")</f>
        <v>0</v>
      </c>
      <c r="L8" s="4">
        <f>IF($C8&gt;0,'MATR.ASSET.MINACCE'!J8,"")</f>
        <v>0</v>
      </c>
      <c r="M8" s="4" t="str">
        <f>IF($C8&gt;0,'MATR.ASSET.MINACCE'!K8,"")</f>
        <v>X</v>
      </c>
      <c r="N8" s="4" t="str">
        <f>IF($C8&gt;0,'MATR.ASSET.MINACCE'!L8,"")</f>
        <v>X</v>
      </c>
      <c r="O8" s="4" t="str">
        <f>IF($C8&gt;0,'MATR.ASSET.MINACCE'!M8,"")</f>
        <v>X</v>
      </c>
      <c r="P8" s="4">
        <f>IF($C8&gt;0,'MATR.ASSET.MINACCE'!N8,"")</f>
        <v>0</v>
      </c>
      <c r="Q8" s="4" t="str">
        <f>IF($C8&gt;0,'MATR.ASSET.MINACCE'!O8,"")</f>
        <v>X</v>
      </c>
      <c r="R8" s="4" t="str">
        <f>IF($C8&gt;0,'MATR.ASSET.MINACCE'!P8,"")</f>
        <v>X</v>
      </c>
      <c r="S8" s="4" t="str">
        <f>IF($C8&gt;0,'MATR.ASSET.MINACCE'!Q8,"")</f>
        <v>X</v>
      </c>
      <c r="T8" s="4" t="str">
        <f>IF($C8&gt;0,'MATR.ASSET.MINACCE'!R8,"")</f>
        <v>X</v>
      </c>
      <c r="U8" s="4" t="str">
        <f>IF($C8&gt;0,'MATR.ASSET.MINACCE'!S8,"")</f>
        <v>X</v>
      </c>
      <c r="V8" s="4" t="str">
        <f>IF($C8&gt;0,'MATR.ASSET.MINACCE'!T8,"")</f>
        <v>X</v>
      </c>
      <c r="W8" s="4">
        <f>IF($C8&gt;0,'MATR.ASSET.MINACCE'!U8,"")</f>
        <v>0</v>
      </c>
      <c r="X8" s="4">
        <f>IF($C8&gt;0,'MATR.ASSET.MINACCE'!V8,"")</f>
        <v>0</v>
      </c>
      <c r="Y8" s="4">
        <f>IF($C8&gt;0,'MATR.ASSET.MINACCE'!W8,"")</f>
        <v>0</v>
      </c>
      <c r="Z8" s="4">
        <f>IF($C8&gt;0,'MATR.ASSET.MINACCE'!X8,"")</f>
        <v>0</v>
      </c>
      <c r="AA8" s="4">
        <f>IF($C8&gt;0,'MATR.ASSET.MINACCE'!Y8,"")</f>
        <v>0</v>
      </c>
      <c r="AB8" s="4">
        <f>IF($C8&gt;0,'MATR.ASSET.MINACCE'!Z8,"")</f>
        <v>0</v>
      </c>
      <c r="AC8" s="4">
        <f>IF($C8&gt;0,'MATR.ASSET.MINACCE'!AA8,"")</f>
        <v>0</v>
      </c>
      <c r="AD8" s="4">
        <f>IF($C8&gt;0,'MATR.ASSET.MINACCE'!AB8,"")</f>
        <v>0</v>
      </c>
      <c r="AE8" s="4">
        <f>IF($C8&gt;0,'MATR.ASSET.MINACCE'!AC8,"")</f>
        <v>0</v>
      </c>
      <c r="AF8" s="4">
        <f>IF($C8&gt;0,'MATR.ASSET.MINACCE'!AD8,"")</f>
        <v>0</v>
      </c>
      <c r="AG8" s="4">
        <f>IF($C8&gt;0,'MATR.ASSET.MINACCE'!AE8,"")</f>
        <v>0</v>
      </c>
      <c r="AH8" s="4">
        <f>IF($C8&gt;0,'MATR.ASSET.MINACCE'!AF8,"")</f>
        <v>0</v>
      </c>
      <c r="AI8" s="4">
        <f>IF($C8&gt;0,'MATR.ASSET.MINACCE'!AG8,"")</f>
        <v>0</v>
      </c>
      <c r="AJ8" s="4">
        <f>IF($C8&gt;0,'MATR.ASSET.MINACCE'!AH8,"")</f>
        <v>0</v>
      </c>
      <c r="AK8" s="4">
        <f>IF($C8&gt;0,'MATR.ASSET.MINACCE'!AI8,"")</f>
        <v>0</v>
      </c>
      <c r="AL8" s="4" t="str">
        <f>IF($C8&gt;0,'MATR.ASSET.MINACCE'!AJ8,"")</f>
        <v>X</v>
      </c>
      <c r="AM8" s="4">
        <f>IF($C8&gt;0,'MATR.ASSET.MINACCE'!AK8,"")</f>
        <v>0</v>
      </c>
      <c r="AN8" s="4">
        <f>IF($C8&gt;0,'MATR.ASSET.MINACCE'!AL8,"")</f>
        <v>0</v>
      </c>
      <c r="AO8" s="4">
        <f>IF($C8&gt;0,'MATR.ASSET.MINACCE'!AM8,"")</f>
        <v>0</v>
      </c>
      <c r="AP8" s="4">
        <f>IF($C8&gt;0,'MATR.ASSET.MINACCE'!AN8,"")</f>
        <v>0</v>
      </c>
      <c r="AQ8" s="4">
        <f>IF($C8&gt;0,'MATR.ASSET.MINACCE'!AO8,"")</f>
        <v>0</v>
      </c>
      <c r="AR8" s="4">
        <f>IF($C8&gt;0,'MATR.ASSET.MINACCE'!AP8,"")</f>
        <v>0</v>
      </c>
      <c r="AS8" s="4">
        <f>IF($C8&gt;0,'MATR.ASSET.MINACCE'!AQ8,"")</f>
        <v>0</v>
      </c>
      <c r="AT8" s="4">
        <f>IF($C8&gt;0,'MATR.ASSET.MINACCE'!AR8,"")</f>
        <v>0</v>
      </c>
      <c r="AU8" s="4">
        <f>IF($C8&gt;0,'MATR.ASSET.MINACCE'!AS8,"")</f>
        <v>0</v>
      </c>
      <c r="AV8" s="4">
        <f>IF($C8&gt;0,'MATR.ASSET.MINACCE'!AT8,"")</f>
        <v>0</v>
      </c>
      <c r="AW8" s="4">
        <f>IF($C8&gt;0,'MATR.ASSET.MINACCE'!AU8,"")</f>
        <v>0</v>
      </c>
      <c r="AX8" s="4">
        <f>IF($C8&gt;0,'MATR.ASSET.MINACCE'!AV8,"")</f>
        <v>0</v>
      </c>
      <c r="AY8" s="4">
        <f>IF($C8&gt;0,'MATR.ASSET.MINACCE'!AW8,"")</f>
        <v>0</v>
      </c>
      <c r="AZ8" s="4">
        <f>IF($C8&gt;0,'MATR.ASSET.MINACCE'!AX8,"")</f>
        <v>0</v>
      </c>
      <c r="BA8" s="4">
        <f>IF($C8&gt;0,'MATR.ASSET.MINACCE'!AY8,"")</f>
        <v>0</v>
      </c>
      <c r="BB8" s="4">
        <f>IF($C8&gt;0,'MATR.ASSET.MINACCE'!AZ8,"")</f>
        <v>0</v>
      </c>
      <c r="BC8" s="4">
        <f>IF($C8&gt;0,'MATR.ASSET.MINACCE'!BA8,"")</f>
        <v>0</v>
      </c>
    </row>
    <row r="9" spans="1:55" ht="45" customHeight="1" x14ac:dyDescent="0.25">
      <c r="A9" s="4">
        <f>D9/51*C9*DETERMINAZ.PROBABILITA!$K$60</f>
        <v>0.61514801999231061</v>
      </c>
      <c r="B9" s="72" t="s">
        <v>376</v>
      </c>
      <c r="C9" s="4">
        <f t="shared" si="0"/>
        <v>1.25</v>
      </c>
      <c r="D9" s="4">
        <f t="shared" si="1"/>
        <v>16</v>
      </c>
      <c r="E9" s="4">
        <f>IF($C9&gt;0,'MATR.ASSET.MINACCE'!C9,"")</f>
        <v>0</v>
      </c>
      <c r="F9" s="4">
        <f>IF($C9&gt;0,'MATR.ASSET.MINACCE'!D9,"")</f>
        <v>0</v>
      </c>
      <c r="G9" s="4">
        <f>IF($C9&gt;0,'MATR.ASSET.MINACCE'!E9,"")</f>
        <v>0</v>
      </c>
      <c r="H9" s="4">
        <f>IF($C9&gt;0,'MATR.ASSET.MINACCE'!F9,"")</f>
        <v>0</v>
      </c>
      <c r="I9" s="4">
        <f>IF($C9&gt;0,'MATR.ASSET.MINACCE'!G9,"")</f>
        <v>0</v>
      </c>
      <c r="J9" s="4">
        <f>IF($C9&gt;0,'MATR.ASSET.MINACCE'!H9,"")</f>
        <v>0</v>
      </c>
      <c r="K9" s="4">
        <f>IF($C9&gt;0,'MATR.ASSET.MINACCE'!I9,"")</f>
        <v>0</v>
      </c>
      <c r="L9" s="4">
        <f>IF($C9&gt;0,'MATR.ASSET.MINACCE'!J9,"")</f>
        <v>0</v>
      </c>
      <c r="M9" s="4" t="str">
        <f>IF($C9&gt;0,'MATR.ASSET.MINACCE'!K9,"")</f>
        <v>X</v>
      </c>
      <c r="N9" s="4" t="str">
        <f>IF($C9&gt;0,'MATR.ASSET.MINACCE'!L9,"")</f>
        <v>X</v>
      </c>
      <c r="O9" s="4" t="str">
        <f>IF($C9&gt;0,'MATR.ASSET.MINACCE'!M9,"")</f>
        <v>X</v>
      </c>
      <c r="P9" s="4">
        <f>IF($C9&gt;0,'MATR.ASSET.MINACCE'!N9,"")</f>
        <v>0</v>
      </c>
      <c r="Q9" s="4" t="str">
        <f>IF($C9&gt;0,'MATR.ASSET.MINACCE'!O9,"")</f>
        <v>X</v>
      </c>
      <c r="R9" s="4" t="str">
        <f>IF($C9&gt;0,'MATR.ASSET.MINACCE'!P9,"")</f>
        <v>X</v>
      </c>
      <c r="S9" s="4" t="str">
        <f>IF($C9&gt;0,'MATR.ASSET.MINACCE'!Q9,"")</f>
        <v>X</v>
      </c>
      <c r="T9" s="4" t="str">
        <f>IF($C9&gt;0,'MATR.ASSET.MINACCE'!R9,"")</f>
        <v>X</v>
      </c>
      <c r="U9" s="4" t="str">
        <f>IF($C9&gt;0,'MATR.ASSET.MINACCE'!S9,"")</f>
        <v>X</v>
      </c>
      <c r="V9" s="4" t="str">
        <f>IF($C9&gt;0,'MATR.ASSET.MINACCE'!T9,"")</f>
        <v>X</v>
      </c>
      <c r="W9" s="4" t="str">
        <f>IF($C9&gt;0,'MATR.ASSET.MINACCE'!U9,"")</f>
        <v>X</v>
      </c>
      <c r="X9" s="4" t="str">
        <f>IF($C9&gt;0,'MATR.ASSET.MINACCE'!V9,"")</f>
        <v>X</v>
      </c>
      <c r="Y9" s="4" t="str">
        <f>IF($C9&gt;0,'MATR.ASSET.MINACCE'!W9,"")</f>
        <v>X</v>
      </c>
      <c r="Z9" s="4" t="str">
        <f>IF($C9&gt;0,'MATR.ASSET.MINACCE'!X9,"")</f>
        <v>X</v>
      </c>
      <c r="AA9" s="4" t="str">
        <f>IF($C9&gt;0,'MATR.ASSET.MINACCE'!Y9,"")</f>
        <v>X</v>
      </c>
      <c r="AB9" s="4" t="str">
        <f>IF($C9&gt;0,'MATR.ASSET.MINACCE'!Z9,"")</f>
        <v>X</v>
      </c>
      <c r="AC9" s="4">
        <f>IF($C9&gt;0,'MATR.ASSET.MINACCE'!AA9,"")</f>
        <v>0</v>
      </c>
      <c r="AD9" s="4">
        <f>IF($C9&gt;0,'MATR.ASSET.MINACCE'!AB9,"")</f>
        <v>0</v>
      </c>
      <c r="AE9" s="4">
        <f>IF($C9&gt;0,'MATR.ASSET.MINACCE'!AC9,"")</f>
        <v>0</v>
      </c>
      <c r="AF9" s="4">
        <f>IF($C9&gt;0,'MATR.ASSET.MINACCE'!AD9,"")</f>
        <v>0</v>
      </c>
      <c r="AG9" s="4">
        <f>IF($C9&gt;0,'MATR.ASSET.MINACCE'!AE9,"")</f>
        <v>0</v>
      </c>
      <c r="AH9" s="4">
        <f>IF($C9&gt;0,'MATR.ASSET.MINACCE'!AF9,"")</f>
        <v>0</v>
      </c>
      <c r="AI9" s="4">
        <f>IF($C9&gt;0,'MATR.ASSET.MINACCE'!AG9,"")</f>
        <v>0</v>
      </c>
      <c r="AJ9" s="4">
        <f>IF($C9&gt;0,'MATR.ASSET.MINACCE'!AH9,"")</f>
        <v>0</v>
      </c>
      <c r="AK9" s="4">
        <f>IF($C9&gt;0,'MATR.ASSET.MINACCE'!AI9,"")</f>
        <v>0</v>
      </c>
      <c r="AL9" s="4" t="str">
        <f>IF($C9&gt;0,'MATR.ASSET.MINACCE'!AJ9,"")</f>
        <v>X</v>
      </c>
      <c r="AM9" s="4">
        <f>IF($C9&gt;0,'MATR.ASSET.MINACCE'!AK9,"")</f>
        <v>0</v>
      </c>
      <c r="AN9" s="4">
        <f>IF($C9&gt;0,'MATR.ASSET.MINACCE'!AL9,"")</f>
        <v>0</v>
      </c>
      <c r="AO9" s="4">
        <f>IF($C9&gt;0,'MATR.ASSET.MINACCE'!AM9,"")</f>
        <v>0</v>
      </c>
      <c r="AP9" s="4">
        <f>IF($C9&gt;0,'MATR.ASSET.MINACCE'!AN9,"")</f>
        <v>0</v>
      </c>
      <c r="AQ9" s="4">
        <f>IF($C9&gt;0,'MATR.ASSET.MINACCE'!AO9,"")</f>
        <v>0</v>
      </c>
      <c r="AR9" s="4">
        <f>IF($C9&gt;0,'MATR.ASSET.MINACCE'!AP9,"")</f>
        <v>0</v>
      </c>
      <c r="AS9" s="4">
        <f>IF($C9&gt;0,'MATR.ASSET.MINACCE'!AQ9,"")</f>
        <v>0</v>
      </c>
      <c r="AT9" s="4">
        <f>IF($C9&gt;0,'MATR.ASSET.MINACCE'!AR9,"")</f>
        <v>0</v>
      </c>
      <c r="AU9" s="4">
        <f>IF($C9&gt;0,'MATR.ASSET.MINACCE'!AS9,"")</f>
        <v>0</v>
      </c>
      <c r="AV9" s="4">
        <f>IF($C9&gt;0,'MATR.ASSET.MINACCE'!AT9,"")</f>
        <v>0</v>
      </c>
      <c r="AW9" s="4">
        <f>IF($C9&gt;0,'MATR.ASSET.MINACCE'!AU9,"")</f>
        <v>0</v>
      </c>
      <c r="AX9" s="4">
        <f>IF($C9&gt;0,'MATR.ASSET.MINACCE'!AV9,"")</f>
        <v>0</v>
      </c>
      <c r="AY9" s="4">
        <f>IF($C9&gt;0,'MATR.ASSET.MINACCE'!AW9,"")</f>
        <v>0</v>
      </c>
      <c r="AZ9" s="4">
        <f>IF($C9&gt;0,'MATR.ASSET.MINACCE'!AX9,"")</f>
        <v>0</v>
      </c>
      <c r="BA9" s="4">
        <f>IF($C9&gt;0,'MATR.ASSET.MINACCE'!AY9,"")</f>
        <v>0</v>
      </c>
      <c r="BB9" s="4">
        <f>IF($C9&gt;0,'MATR.ASSET.MINACCE'!AZ9,"")</f>
        <v>0</v>
      </c>
      <c r="BC9" s="4">
        <f>IF($C9&gt;0,'MATR.ASSET.MINACCE'!BA9,"")</f>
        <v>0</v>
      </c>
    </row>
    <row r="10" spans="1:55" ht="45" customHeight="1" x14ac:dyDescent="0.25">
      <c r="A10" s="4">
        <f>D10/51*C10*DETERMINAZ.PROBABILITA!$K$60</f>
        <v>1.2302960399846212</v>
      </c>
      <c r="B10" s="72" t="s">
        <v>378</v>
      </c>
      <c r="C10" s="4">
        <f t="shared" si="0"/>
        <v>1.25</v>
      </c>
      <c r="D10" s="4">
        <f t="shared" si="1"/>
        <v>32</v>
      </c>
      <c r="E10" s="4">
        <f>IF($C10&gt;0,'MATR.ASSET.MINACCE'!C10,"")</f>
        <v>0</v>
      </c>
      <c r="F10" s="4">
        <f>IF($C10&gt;0,'MATR.ASSET.MINACCE'!D10,"")</f>
        <v>0</v>
      </c>
      <c r="G10" s="4">
        <f>IF($C10&gt;0,'MATR.ASSET.MINACCE'!E10,"")</f>
        <v>0</v>
      </c>
      <c r="H10" s="4">
        <f>IF($C10&gt;0,'MATR.ASSET.MINACCE'!F10,"")</f>
        <v>0</v>
      </c>
      <c r="I10" s="4">
        <f>IF($C10&gt;0,'MATR.ASSET.MINACCE'!G10,"")</f>
        <v>0</v>
      </c>
      <c r="J10" s="4">
        <f>IF($C10&gt;0,'MATR.ASSET.MINACCE'!H10,"")</f>
        <v>0</v>
      </c>
      <c r="K10" s="4">
        <f>IF($C10&gt;0,'MATR.ASSET.MINACCE'!I10,"")</f>
        <v>0</v>
      </c>
      <c r="L10" s="4">
        <f>IF($C10&gt;0,'MATR.ASSET.MINACCE'!J10,"")</f>
        <v>0</v>
      </c>
      <c r="M10" s="4" t="str">
        <f>IF($C10&gt;0,'MATR.ASSET.MINACCE'!K10,"")</f>
        <v>X</v>
      </c>
      <c r="N10" s="4" t="str">
        <f>IF($C10&gt;0,'MATR.ASSET.MINACCE'!L10,"")</f>
        <v>X</v>
      </c>
      <c r="O10" s="4" t="str">
        <f>IF($C10&gt;0,'MATR.ASSET.MINACCE'!M10,"")</f>
        <v>X</v>
      </c>
      <c r="P10" s="4" t="str">
        <f>IF($C10&gt;0,'MATR.ASSET.MINACCE'!N10,"")</f>
        <v>X</v>
      </c>
      <c r="Q10" s="4" t="str">
        <f>IF($C10&gt;0,'MATR.ASSET.MINACCE'!O10,"")</f>
        <v>X</v>
      </c>
      <c r="R10" s="4" t="str">
        <f>IF($C10&gt;0,'MATR.ASSET.MINACCE'!P10,"")</f>
        <v>X</v>
      </c>
      <c r="S10" s="4" t="str">
        <f>IF($C10&gt;0,'MATR.ASSET.MINACCE'!Q10,"")</f>
        <v>X</v>
      </c>
      <c r="T10" s="4" t="str">
        <f>IF($C10&gt;0,'MATR.ASSET.MINACCE'!R10,"")</f>
        <v>X</v>
      </c>
      <c r="U10" s="4" t="str">
        <f>IF($C10&gt;0,'MATR.ASSET.MINACCE'!S10,"")</f>
        <v>X</v>
      </c>
      <c r="V10" s="4" t="str">
        <f>IF($C10&gt;0,'MATR.ASSET.MINACCE'!T10,"")</f>
        <v>X</v>
      </c>
      <c r="W10" s="4" t="str">
        <f>IF($C10&gt;0,'MATR.ASSET.MINACCE'!U10,"")</f>
        <v>X</v>
      </c>
      <c r="X10" s="4" t="str">
        <f>IF($C10&gt;0,'MATR.ASSET.MINACCE'!V10,"")</f>
        <v>X</v>
      </c>
      <c r="Y10" s="4">
        <f>IF($C10&gt;0,'MATR.ASSET.MINACCE'!W10,"")</f>
        <v>0</v>
      </c>
      <c r="Z10" s="4">
        <f>IF($C10&gt;0,'MATR.ASSET.MINACCE'!X10,"")</f>
        <v>0</v>
      </c>
      <c r="AA10" s="4" t="str">
        <f>IF($C10&gt;0,'MATR.ASSET.MINACCE'!Y10,"")</f>
        <v>X</v>
      </c>
      <c r="AB10" s="4" t="str">
        <f>IF($C10&gt;0,'MATR.ASSET.MINACCE'!Z10,"")</f>
        <v>X</v>
      </c>
      <c r="AC10" s="4" t="str">
        <f>IF($C10&gt;0,'MATR.ASSET.MINACCE'!AA10,"")</f>
        <v>X</v>
      </c>
      <c r="AD10" s="4" t="str">
        <f>IF($C10&gt;0,'MATR.ASSET.MINACCE'!AB10,"")</f>
        <v>X</v>
      </c>
      <c r="AE10" s="4" t="str">
        <f>IF($C10&gt;0,'MATR.ASSET.MINACCE'!AC10,"")</f>
        <v>X</v>
      </c>
      <c r="AF10" s="4" t="str">
        <f>IF($C10&gt;0,'MATR.ASSET.MINACCE'!AD10,"")</f>
        <v>X</v>
      </c>
      <c r="AG10" s="4">
        <f>IF($C10&gt;0,'MATR.ASSET.MINACCE'!AE10,"")</f>
        <v>0</v>
      </c>
      <c r="AH10" s="4">
        <f>IF($C10&gt;0,'MATR.ASSET.MINACCE'!AF10,"")</f>
        <v>0</v>
      </c>
      <c r="AI10" s="4">
        <f>IF($C10&gt;0,'MATR.ASSET.MINACCE'!AG10,"")</f>
        <v>0</v>
      </c>
      <c r="AJ10" s="4" t="str">
        <f>IF($C10&gt;0,'MATR.ASSET.MINACCE'!AH10,"")</f>
        <v>X</v>
      </c>
      <c r="AK10" s="4" t="str">
        <f>IF($C10&gt;0,'MATR.ASSET.MINACCE'!AI10,"")</f>
        <v>X</v>
      </c>
      <c r="AL10" s="4" t="str">
        <f>IF($C10&gt;0,'MATR.ASSET.MINACCE'!AJ10,"")</f>
        <v>X</v>
      </c>
      <c r="AM10" s="4" t="str">
        <f>IF($C10&gt;0,'MATR.ASSET.MINACCE'!AK10,"")</f>
        <v>X</v>
      </c>
      <c r="AN10" s="4" t="str">
        <f>IF($C10&gt;0,'MATR.ASSET.MINACCE'!AL10,"")</f>
        <v>X</v>
      </c>
      <c r="AO10" s="4" t="str">
        <f>IF($C10&gt;0,'MATR.ASSET.MINACCE'!AM10,"")</f>
        <v>X</v>
      </c>
      <c r="AP10" s="4" t="str">
        <f>IF($C10&gt;0,'MATR.ASSET.MINACCE'!AN10,"")</f>
        <v>X</v>
      </c>
      <c r="AQ10" s="4" t="str">
        <f>IF($C10&gt;0,'MATR.ASSET.MINACCE'!AO10,"")</f>
        <v>X</v>
      </c>
      <c r="AR10" s="4" t="str">
        <f>IF($C10&gt;0,'MATR.ASSET.MINACCE'!AP10,"")</f>
        <v>X</v>
      </c>
      <c r="AS10" s="4" t="str">
        <f>IF($C10&gt;0,'MATR.ASSET.MINACCE'!AQ10,"")</f>
        <v>X</v>
      </c>
      <c r="AT10" s="4" t="str">
        <f>IF($C10&gt;0,'MATR.ASSET.MINACCE'!AR10,"")</f>
        <v>X</v>
      </c>
      <c r="AU10" s="4">
        <f>IF($C10&gt;0,'MATR.ASSET.MINACCE'!AS10,"")</f>
        <v>0</v>
      </c>
      <c r="AV10" s="4" t="str">
        <f>IF($C10&gt;0,'MATR.ASSET.MINACCE'!AT10,"")</f>
        <v>X</v>
      </c>
      <c r="AW10" s="4" t="str">
        <f>IF($C10&gt;0,'MATR.ASSET.MINACCE'!AU10,"")</f>
        <v>X</v>
      </c>
      <c r="AX10" s="4">
        <f>IF($C10&gt;0,'MATR.ASSET.MINACCE'!AV10,"")</f>
        <v>0</v>
      </c>
      <c r="AY10" s="4">
        <f>IF($C10&gt;0,'MATR.ASSET.MINACCE'!AW10,"")</f>
        <v>0</v>
      </c>
      <c r="AZ10" s="4" t="str">
        <f>IF($C10&gt;0,'MATR.ASSET.MINACCE'!AX10,"")</f>
        <v>X</v>
      </c>
      <c r="BA10" s="4">
        <f>IF($C10&gt;0,'MATR.ASSET.MINACCE'!AY10,"")</f>
        <v>0</v>
      </c>
      <c r="BB10" s="4">
        <f>IF($C10&gt;0,'MATR.ASSET.MINACCE'!AZ10,"")</f>
        <v>0</v>
      </c>
      <c r="BC10" s="4">
        <f>IF($C10&gt;0,'MATR.ASSET.MINACCE'!BA10,"")</f>
        <v>0</v>
      </c>
    </row>
    <row r="11" spans="1:55" ht="45" customHeight="1" x14ac:dyDescent="0.25">
      <c r="A11" s="4">
        <f>D11/51*C11*DETERMINAZ.PROBABILITA!$K$60</f>
        <v>0.84582852748942727</v>
      </c>
      <c r="B11" s="72" t="s">
        <v>379</v>
      </c>
      <c r="C11" s="4">
        <f t="shared" si="0"/>
        <v>1.25</v>
      </c>
      <c r="D11" s="4">
        <f t="shared" si="1"/>
        <v>22</v>
      </c>
      <c r="E11" s="4">
        <f>IF($C11&gt;0,'MATR.ASSET.MINACCE'!C11,"")</f>
        <v>0</v>
      </c>
      <c r="F11" s="4">
        <f>IF($C11&gt;0,'MATR.ASSET.MINACCE'!D11,"")</f>
        <v>0</v>
      </c>
      <c r="G11" s="4">
        <f>IF($C11&gt;0,'MATR.ASSET.MINACCE'!E11,"")</f>
        <v>0</v>
      </c>
      <c r="H11" s="4" t="str">
        <f>IF($C11&gt;0,'MATR.ASSET.MINACCE'!F11,"")</f>
        <v>X</v>
      </c>
      <c r="I11" s="4" t="str">
        <f>IF($C11&gt;0,'MATR.ASSET.MINACCE'!G11,"")</f>
        <v>X</v>
      </c>
      <c r="J11" s="4" t="str">
        <f>IF($C11&gt;0,'MATR.ASSET.MINACCE'!H11,"")</f>
        <v>X</v>
      </c>
      <c r="K11" s="4" t="str">
        <f>IF($C11&gt;0,'MATR.ASSET.MINACCE'!I11,"")</f>
        <v>X</v>
      </c>
      <c r="L11" s="4" t="str">
        <f>IF($C11&gt;0,'MATR.ASSET.MINACCE'!J11,"")</f>
        <v>X</v>
      </c>
      <c r="M11" s="4">
        <f>IF($C11&gt;0,'MATR.ASSET.MINACCE'!K11,"")</f>
        <v>0</v>
      </c>
      <c r="N11" s="4">
        <f>IF($C11&gt;0,'MATR.ASSET.MINACCE'!L11,"")</f>
        <v>0</v>
      </c>
      <c r="O11" s="4">
        <f>IF($C11&gt;0,'MATR.ASSET.MINACCE'!M11,"")</f>
        <v>0</v>
      </c>
      <c r="P11" s="4">
        <f>IF($C11&gt;0,'MATR.ASSET.MINACCE'!N11,"")</f>
        <v>0</v>
      </c>
      <c r="Q11" s="4">
        <f>IF($C11&gt;0,'MATR.ASSET.MINACCE'!O11,"")</f>
        <v>0</v>
      </c>
      <c r="R11" s="4">
        <f>IF($C11&gt;0,'MATR.ASSET.MINACCE'!P11,"")</f>
        <v>0</v>
      </c>
      <c r="S11" s="4">
        <f>IF($C11&gt;0,'MATR.ASSET.MINACCE'!Q11,"")</f>
        <v>0</v>
      </c>
      <c r="T11" s="4">
        <f>IF($C11&gt;0,'MATR.ASSET.MINACCE'!R11,"")</f>
        <v>0</v>
      </c>
      <c r="U11" s="4">
        <f>IF($C11&gt;0,'MATR.ASSET.MINACCE'!S11,"")</f>
        <v>0</v>
      </c>
      <c r="V11" s="4">
        <f>IF($C11&gt;0,'MATR.ASSET.MINACCE'!T11,"")</f>
        <v>0</v>
      </c>
      <c r="W11" s="4">
        <f>IF($C11&gt;0,'MATR.ASSET.MINACCE'!U11,"")</f>
        <v>0</v>
      </c>
      <c r="X11" s="4" t="str">
        <f>IF($C11&gt;0,'MATR.ASSET.MINACCE'!V11,"")</f>
        <v>X</v>
      </c>
      <c r="Y11" s="4" t="str">
        <f>IF($C11&gt;0,'MATR.ASSET.MINACCE'!W11,"")</f>
        <v>X</v>
      </c>
      <c r="Z11" s="4">
        <f>IF($C11&gt;0,'MATR.ASSET.MINACCE'!X11,"")</f>
        <v>0</v>
      </c>
      <c r="AA11" s="4" t="str">
        <f>IF($C11&gt;0,'MATR.ASSET.MINACCE'!Y11,"")</f>
        <v>X</v>
      </c>
      <c r="AB11" s="4" t="str">
        <f>IF($C11&gt;0,'MATR.ASSET.MINACCE'!Z11,"")</f>
        <v>X</v>
      </c>
      <c r="AC11" s="4" t="str">
        <f>IF($C11&gt;0,'MATR.ASSET.MINACCE'!AA11,"")</f>
        <v>X</v>
      </c>
      <c r="AD11" s="4" t="str">
        <f>IF($C11&gt;0,'MATR.ASSET.MINACCE'!AB11,"")</f>
        <v>X</v>
      </c>
      <c r="AE11" s="4">
        <f>IF($C11&gt;0,'MATR.ASSET.MINACCE'!AC11,"")</f>
        <v>0</v>
      </c>
      <c r="AF11" s="4" t="str">
        <f>IF($C11&gt;0,'MATR.ASSET.MINACCE'!AD11,"")</f>
        <v>X</v>
      </c>
      <c r="AG11" s="4">
        <f>IF($C11&gt;0,'MATR.ASSET.MINACCE'!AE11,"")</f>
        <v>0</v>
      </c>
      <c r="AH11" s="4">
        <f>IF($C11&gt;0,'MATR.ASSET.MINACCE'!AF11,"")</f>
        <v>0</v>
      </c>
      <c r="AI11" s="4">
        <f>IF($C11&gt;0,'MATR.ASSET.MINACCE'!AG11,"")</f>
        <v>0</v>
      </c>
      <c r="AJ11" s="4" t="str">
        <f>IF($C11&gt;0,'MATR.ASSET.MINACCE'!AH11,"")</f>
        <v>X</v>
      </c>
      <c r="AK11" s="4">
        <f>IF($C11&gt;0,'MATR.ASSET.MINACCE'!AI11,"")</f>
        <v>0</v>
      </c>
      <c r="AL11" s="4">
        <f>IF($C11&gt;0,'MATR.ASSET.MINACCE'!AJ11,"")</f>
        <v>0</v>
      </c>
      <c r="AM11" s="4">
        <f>IF($C11&gt;0,'MATR.ASSET.MINACCE'!AK11,"")</f>
        <v>0</v>
      </c>
      <c r="AN11" s="4" t="str">
        <f>IF($C11&gt;0,'MATR.ASSET.MINACCE'!AL11,"")</f>
        <v>X</v>
      </c>
      <c r="AO11" s="4" t="str">
        <f>IF($C11&gt;0,'MATR.ASSET.MINACCE'!AM11,"")</f>
        <v>X</v>
      </c>
      <c r="AP11" s="4" t="str">
        <f>IF($C11&gt;0,'MATR.ASSET.MINACCE'!AN11,"")</f>
        <v>X</v>
      </c>
      <c r="AQ11" s="4" t="str">
        <f>IF($C11&gt;0,'MATR.ASSET.MINACCE'!AO11,"")</f>
        <v>X</v>
      </c>
      <c r="AR11" s="4" t="str">
        <f>IF($C11&gt;0,'MATR.ASSET.MINACCE'!AP11,"")</f>
        <v>X</v>
      </c>
      <c r="AS11" s="4" t="str">
        <f>IF($C11&gt;0,'MATR.ASSET.MINACCE'!AQ11,"")</f>
        <v>X</v>
      </c>
      <c r="AT11" s="4" t="str">
        <f>IF($C11&gt;0,'MATR.ASSET.MINACCE'!AR11,"")</f>
        <v>X</v>
      </c>
      <c r="AU11" s="4">
        <f>IF($C11&gt;0,'MATR.ASSET.MINACCE'!AS11,"")</f>
        <v>0</v>
      </c>
      <c r="AV11" s="4">
        <f>IF($C11&gt;0,'MATR.ASSET.MINACCE'!AT11,"")</f>
        <v>0</v>
      </c>
      <c r="AW11" s="4">
        <f>IF($C11&gt;0,'MATR.ASSET.MINACCE'!AU11,"")</f>
        <v>0</v>
      </c>
      <c r="AX11" s="4">
        <f>IF($C11&gt;0,'MATR.ASSET.MINACCE'!AV11,"")</f>
        <v>0</v>
      </c>
      <c r="AY11" s="4" t="str">
        <f>IF($C11&gt;0,'MATR.ASSET.MINACCE'!AW11,"")</f>
        <v>X</v>
      </c>
      <c r="AZ11" s="4" t="str">
        <f>IF($C11&gt;0,'MATR.ASSET.MINACCE'!AX11,"")</f>
        <v>X</v>
      </c>
      <c r="BA11" s="4">
        <f>IF($C11&gt;0,'MATR.ASSET.MINACCE'!AY11,"")</f>
        <v>0</v>
      </c>
      <c r="BB11" s="4">
        <f>IF($C11&gt;0,'MATR.ASSET.MINACCE'!AZ11,"")</f>
        <v>0</v>
      </c>
      <c r="BC11" s="4">
        <f>IF($C11&gt;0,'MATR.ASSET.MINACCE'!BA11,"")</f>
        <v>0</v>
      </c>
    </row>
    <row r="12" spans="1:55" ht="45" customHeight="1" x14ac:dyDescent="0.25">
      <c r="A12" s="4">
        <f>D12/51*C12*DETERMINAZ.PROBABILITA!$K$60</f>
        <v>0.61514801999231061</v>
      </c>
      <c r="B12" s="72" t="s">
        <v>381</v>
      </c>
      <c r="C12" s="4">
        <f t="shared" si="0"/>
        <v>1</v>
      </c>
      <c r="D12" s="4">
        <f t="shared" si="1"/>
        <v>20</v>
      </c>
      <c r="E12" s="4">
        <f>IF($C12&gt;0,'MATR.ASSET.MINACCE'!C12,"")</f>
        <v>0</v>
      </c>
      <c r="F12" s="4">
        <f>IF($C12&gt;0,'MATR.ASSET.MINACCE'!D12,"")</f>
        <v>0</v>
      </c>
      <c r="G12" s="4">
        <f>IF($C12&gt;0,'MATR.ASSET.MINACCE'!E12,"")</f>
        <v>0</v>
      </c>
      <c r="H12" s="4" t="str">
        <f>IF($C12&gt;0,'MATR.ASSET.MINACCE'!F12,"")</f>
        <v>X</v>
      </c>
      <c r="I12" s="4" t="str">
        <f>IF($C12&gt;0,'MATR.ASSET.MINACCE'!G12,"")</f>
        <v>X</v>
      </c>
      <c r="J12" s="4" t="str">
        <f>IF($C12&gt;0,'MATR.ASSET.MINACCE'!H12,"")</f>
        <v>X</v>
      </c>
      <c r="K12" s="4" t="str">
        <f>IF($C12&gt;0,'MATR.ASSET.MINACCE'!I12,"")</f>
        <v>X</v>
      </c>
      <c r="L12" s="4" t="str">
        <f>IF($C12&gt;0,'MATR.ASSET.MINACCE'!J12,"")</f>
        <v>X</v>
      </c>
      <c r="M12" s="4">
        <f>IF($C12&gt;0,'MATR.ASSET.MINACCE'!K12,"")</f>
        <v>0</v>
      </c>
      <c r="N12" s="4">
        <f>IF($C12&gt;0,'MATR.ASSET.MINACCE'!L12,"")</f>
        <v>0</v>
      </c>
      <c r="O12" s="4">
        <f>IF($C12&gt;0,'MATR.ASSET.MINACCE'!M12,"")</f>
        <v>0</v>
      </c>
      <c r="P12" s="4">
        <f>IF($C12&gt;0,'MATR.ASSET.MINACCE'!N12,"")</f>
        <v>0</v>
      </c>
      <c r="Q12" s="4">
        <f>IF($C12&gt;0,'MATR.ASSET.MINACCE'!O12,"")</f>
        <v>0</v>
      </c>
      <c r="R12" s="4">
        <f>IF($C12&gt;0,'MATR.ASSET.MINACCE'!P12,"")</f>
        <v>0</v>
      </c>
      <c r="S12" s="4">
        <f>IF($C12&gt;0,'MATR.ASSET.MINACCE'!Q12,"")</f>
        <v>0</v>
      </c>
      <c r="T12" s="4">
        <f>IF($C12&gt;0,'MATR.ASSET.MINACCE'!R12,"")</f>
        <v>0</v>
      </c>
      <c r="U12" s="4">
        <f>IF($C12&gt;0,'MATR.ASSET.MINACCE'!S12,"")</f>
        <v>0</v>
      </c>
      <c r="V12" s="4">
        <f>IF($C12&gt;0,'MATR.ASSET.MINACCE'!T12,"")</f>
        <v>0</v>
      </c>
      <c r="W12" s="4">
        <f>IF($C12&gt;0,'MATR.ASSET.MINACCE'!U12,"")</f>
        <v>0</v>
      </c>
      <c r="X12" s="4" t="str">
        <f>IF($C12&gt;0,'MATR.ASSET.MINACCE'!V12,"")</f>
        <v>X</v>
      </c>
      <c r="Y12" s="4" t="str">
        <f>IF($C12&gt;0,'MATR.ASSET.MINACCE'!W12,"")</f>
        <v>X</v>
      </c>
      <c r="Z12" s="4" t="str">
        <f>IF($C12&gt;0,'MATR.ASSET.MINACCE'!X12,"")</f>
        <v>X</v>
      </c>
      <c r="AA12" s="4" t="str">
        <f>IF($C12&gt;0,'MATR.ASSET.MINACCE'!Y12,"")</f>
        <v>X</v>
      </c>
      <c r="AB12" s="4">
        <f>IF($C12&gt;0,'MATR.ASSET.MINACCE'!Z12,"")</f>
        <v>0</v>
      </c>
      <c r="AC12" s="4" t="str">
        <f>IF($C12&gt;0,'MATR.ASSET.MINACCE'!AA12,"")</f>
        <v>X</v>
      </c>
      <c r="AD12" s="4">
        <f>IF($C12&gt;0,'MATR.ASSET.MINACCE'!AB12,"")</f>
        <v>0</v>
      </c>
      <c r="AE12" s="4">
        <f>IF($C12&gt;0,'MATR.ASSET.MINACCE'!AC12,"")</f>
        <v>0</v>
      </c>
      <c r="AF12" s="4" t="str">
        <f>IF($C12&gt;0,'MATR.ASSET.MINACCE'!AD12,"")</f>
        <v>X</v>
      </c>
      <c r="AG12" s="4">
        <f>IF($C12&gt;0,'MATR.ASSET.MINACCE'!AE12,"")</f>
        <v>0</v>
      </c>
      <c r="AH12" s="4">
        <f>IF($C12&gt;0,'MATR.ASSET.MINACCE'!AF12,"")</f>
        <v>0</v>
      </c>
      <c r="AI12" s="4">
        <f>IF($C12&gt;0,'MATR.ASSET.MINACCE'!AG12,"")</f>
        <v>0</v>
      </c>
      <c r="AJ12" s="4" t="str">
        <f>IF($C12&gt;0,'MATR.ASSET.MINACCE'!AH12,"")</f>
        <v>X</v>
      </c>
      <c r="AK12" s="4" t="str">
        <f>IF($C12&gt;0,'MATR.ASSET.MINACCE'!AI12,"")</f>
        <v>X</v>
      </c>
      <c r="AL12" s="4">
        <f>IF($C12&gt;0,'MATR.ASSET.MINACCE'!AJ12,"")</f>
        <v>0</v>
      </c>
      <c r="AM12" s="4">
        <f>IF($C12&gt;0,'MATR.ASSET.MINACCE'!AK12,"")</f>
        <v>0</v>
      </c>
      <c r="AN12" s="4" t="str">
        <f>IF($C12&gt;0,'MATR.ASSET.MINACCE'!AL12,"")</f>
        <v>X</v>
      </c>
      <c r="AO12" s="4" t="str">
        <f>IF($C12&gt;0,'MATR.ASSET.MINACCE'!AM12,"")</f>
        <v>X</v>
      </c>
      <c r="AP12" s="4">
        <f>IF($C12&gt;0,'MATR.ASSET.MINACCE'!AN12,"")</f>
        <v>0</v>
      </c>
      <c r="AQ12" s="4">
        <f>IF($C12&gt;0,'MATR.ASSET.MINACCE'!AO12,"")</f>
        <v>0</v>
      </c>
      <c r="AR12" s="4" t="str">
        <f>IF($C12&gt;0,'MATR.ASSET.MINACCE'!AP12,"")</f>
        <v>X</v>
      </c>
      <c r="AS12" s="4" t="str">
        <f>IF($C12&gt;0,'MATR.ASSET.MINACCE'!AQ12,"")</f>
        <v>X</v>
      </c>
      <c r="AT12" s="4" t="str">
        <f>IF($C12&gt;0,'MATR.ASSET.MINACCE'!AR12,"")</f>
        <v>X</v>
      </c>
      <c r="AU12" s="4">
        <f>IF($C12&gt;0,'MATR.ASSET.MINACCE'!AS12,"")</f>
        <v>0</v>
      </c>
      <c r="AV12" s="4" t="str">
        <f>IF($C12&gt;0,'MATR.ASSET.MINACCE'!AT12,"")</f>
        <v>X</v>
      </c>
      <c r="AW12" s="4">
        <f>IF($C12&gt;0,'MATR.ASSET.MINACCE'!AU12,"")</f>
        <v>0</v>
      </c>
      <c r="AX12" s="4">
        <f>IF($C12&gt;0,'MATR.ASSET.MINACCE'!AV12,"")</f>
        <v>0</v>
      </c>
      <c r="AY12" s="4">
        <f>IF($C12&gt;0,'MATR.ASSET.MINACCE'!AW12,"")</f>
        <v>0</v>
      </c>
      <c r="AZ12" s="4" t="str">
        <f>IF($C12&gt;0,'MATR.ASSET.MINACCE'!AX12,"")</f>
        <v>X</v>
      </c>
      <c r="BA12" s="4">
        <f>IF($C12&gt;0,'MATR.ASSET.MINACCE'!AY12,"")</f>
        <v>0</v>
      </c>
      <c r="BB12" s="4">
        <f>IF($C12&gt;0,'MATR.ASSET.MINACCE'!AZ12,"")</f>
        <v>0</v>
      </c>
      <c r="BC12" s="4">
        <f>IF($C12&gt;0,'MATR.ASSET.MINACCE'!BA12,"")</f>
        <v>0</v>
      </c>
    </row>
    <row r="13" spans="1:55" ht="45" customHeight="1" x14ac:dyDescent="0.25">
      <c r="A13" s="4">
        <f>D13/51*C13*DETERMINAZ.PROBABILITA!$K$60</f>
        <v>1.1841599384851982</v>
      </c>
      <c r="B13" s="72" t="s">
        <v>383</v>
      </c>
      <c r="C13" s="4">
        <f t="shared" si="0"/>
        <v>1.1000000000000001</v>
      </c>
      <c r="D13" s="4">
        <f t="shared" si="1"/>
        <v>35</v>
      </c>
      <c r="E13" s="4">
        <f>IF($C13&gt;0,'MATR.ASSET.MINACCE'!C13,"")</f>
        <v>0</v>
      </c>
      <c r="F13" s="4">
        <f>IF($C13&gt;0,'MATR.ASSET.MINACCE'!D13,"")</f>
        <v>0</v>
      </c>
      <c r="G13" s="4">
        <f>IF($C13&gt;0,'MATR.ASSET.MINACCE'!E13,"")</f>
        <v>0</v>
      </c>
      <c r="H13" s="4">
        <f>IF($C13&gt;0,'MATR.ASSET.MINACCE'!F13,"")</f>
        <v>0</v>
      </c>
      <c r="I13" s="4">
        <f>IF($C13&gt;0,'MATR.ASSET.MINACCE'!G13,"")</f>
        <v>0</v>
      </c>
      <c r="J13" s="4">
        <f>IF($C13&gt;0,'MATR.ASSET.MINACCE'!H13,"")</f>
        <v>0</v>
      </c>
      <c r="K13" s="4">
        <f>IF($C13&gt;0,'MATR.ASSET.MINACCE'!I13,"")</f>
        <v>0</v>
      </c>
      <c r="L13" s="4">
        <f>IF($C13&gt;0,'MATR.ASSET.MINACCE'!J13,"")</f>
        <v>0</v>
      </c>
      <c r="M13" s="4" t="str">
        <f>IF($C13&gt;0,'MATR.ASSET.MINACCE'!K13,"")</f>
        <v>X</v>
      </c>
      <c r="N13" s="4" t="str">
        <f>IF($C13&gt;0,'MATR.ASSET.MINACCE'!L13,"")</f>
        <v>X</v>
      </c>
      <c r="O13" s="4" t="str">
        <f>IF($C13&gt;0,'MATR.ASSET.MINACCE'!M13,"")</f>
        <v>X</v>
      </c>
      <c r="P13" s="4" t="str">
        <f>IF($C13&gt;0,'MATR.ASSET.MINACCE'!N13,"")</f>
        <v>X</v>
      </c>
      <c r="Q13" s="4" t="str">
        <f>IF($C13&gt;0,'MATR.ASSET.MINACCE'!O13,"")</f>
        <v>X</v>
      </c>
      <c r="R13" s="4" t="str">
        <f>IF($C13&gt;0,'MATR.ASSET.MINACCE'!P13,"")</f>
        <v>X</v>
      </c>
      <c r="S13" s="4" t="str">
        <f>IF($C13&gt;0,'MATR.ASSET.MINACCE'!Q13,"")</f>
        <v>X</v>
      </c>
      <c r="T13" s="4" t="str">
        <f>IF($C13&gt;0,'MATR.ASSET.MINACCE'!R13,"")</f>
        <v>X</v>
      </c>
      <c r="U13" s="4" t="str">
        <f>IF($C13&gt;0,'MATR.ASSET.MINACCE'!S13,"")</f>
        <v>X</v>
      </c>
      <c r="V13" s="4" t="str">
        <f>IF($C13&gt;0,'MATR.ASSET.MINACCE'!T13,"")</f>
        <v>X</v>
      </c>
      <c r="W13" s="4" t="str">
        <f>IF($C13&gt;0,'MATR.ASSET.MINACCE'!U13,"")</f>
        <v>X</v>
      </c>
      <c r="X13" s="4" t="str">
        <f>IF($C13&gt;0,'MATR.ASSET.MINACCE'!V13,"")</f>
        <v>X</v>
      </c>
      <c r="Y13" s="4">
        <f>IF($C13&gt;0,'MATR.ASSET.MINACCE'!W13,"")</f>
        <v>0</v>
      </c>
      <c r="Z13" s="4">
        <f>IF($C13&gt;0,'MATR.ASSET.MINACCE'!X13,"")</f>
        <v>0</v>
      </c>
      <c r="AA13" s="4" t="str">
        <f>IF($C13&gt;0,'MATR.ASSET.MINACCE'!Y13,"")</f>
        <v>X</v>
      </c>
      <c r="AB13" s="4" t="str">
        <f>IF($C13&gt;0,'MATR.ASSET.MINACCE'!Z13,"")</f>
        <v>X</v>
      </c>
      <c r="AC13" s="4" t="str">
        <f>IF($C13&gt;0,'MATR.ASSET.MINACCE'!AA13,"")</f>
        <v>X</v>
      </c>
      <c r="AD13" s="4" t="str">
        <f>IF($C13&gt;0,'MATR.ASSET.MINACCE'!AB13,"")</f>
        <v>X</v>
      </c>
      <c r="AE13" s="4" t="str">
        <f>IF($C13&gt;0,'MATR.ASSET.MINACCE'!AC13,"")</f>
        <v>X</v>
      </c>
      <c r="AF13" s="4" t="str">
        <f>IF($C13&gt;0,'MATR.ASSET.MINACCE'!AD13,"")</f>
        <v>X</v>
      </c>
      <c r="AG13" s="4">
        <f>IF($C13&gt;0,'MATR.ASSET.MINACCE'!AE13,"")</f>
        <v>0</v>
      </c>
      <c r="AH13" s="4">
        <f>IF($C13&gt;0,'MATR.ASSET.MINACCE'!AF13,"")</f>
        <v>0</v>
      </c>
      <c r="AI13" s="4">
        <f>IF($C13&gt;0,'MATR.ASSET.MINACCE'!AG13,"")</f>
        <v>0</v>
      </c>
      <c r="AJ13" s="4" t="str">
        <f>IF($C13&gt;0,'MATR.ASSET.MINACCE'!AH13,"")</f>
        <v>X</v>
      </c>
      <c r="AK13" s="4" t="str">
        <f>IF($C13&gt;0,'MATR.ASSET.MINACCE'!AI13,"")</f>
        <v>X</v>
      </c>
      <c r="AL13" s="4" t="str">
        <f>IF($C13&gt;0,'MATR.ASSET.MINACCE'!AJ13,"")</f>
        <v>X</v>
      </c>
      <c r="AM13" s="4" t="str">
        <f>IF($C13&gt;0,'MATR.ASSET.MINACCE'!AK13,"")</f>
        <v>X</v>
      </c>
      <c r="AN13" s="4" t="str">
        <f>IF($C13&gt;0,'MATR.ASSET.MINACCE'!AL13,"")</f>
        <v>X</v>
      </c>
      <c r="AO13" s="4" t="str">
        <f>IF($C13&gt;0,'MATR.ASSET.MINACCE'!AM13,"")</f>
        <v>X</v>
      </c>
      <c r="AP13" s="4" t="str">
        <f>IF($C13&gt;0,'MATR.ASSET.MINACCE'!AN13,"")</f>
        <v>X</v>
      </c>
      <c r="AQ13" s="4" t="str">
        <f>IF($C13&gt;0,'MATR.ASSET.MINACCE'!AO13,"")</f>
        <v>X</v>
      </c>
      <c r="AR13" s="4" t="str">
        <f>IF($C13&gt;0,'MATR.ASSET.MINACCE'!AP13,"")</f>
        <v>X</v>
      </c>
      <c r="AS13" s="4" t="str">
        <f>IF($C13&gt;0,'MATR.ASSET.MINACCE'!AQ13,"")</f>
        <v>X</v>
      </c>
      <c r="AT13" s="4" t="str">
        <f>IF($C13&gt;0,'MATR.ASSET.MINACCE'!AR13,"")</f>
        <v>X</v>
      </c>
      <c r="AU13" s="4">
        <f>IF($C13&gt;0,'MATR.ASSET.MINACCE'!AS13,"")</f>
        <v>0</v>
      </c>
      <c r="AV13" s="4" t="str">
        <f>IF($C13&gt;0,'MATR.ASSET.MINACCE'!AT13,"")</f>
        <v>X</v>
      </c>
      <c r="AW13" s="4" t="str">
        <f>IF($C13&gt;0,'MATR.ASSET.MINACCE'!AU13,"")</f>
        <v>X</v>
      </c>
      <c r="AX13" s="4">
        <f>IF($C13&gt;0,'MATR.ASSET.MINACCE'!AV13,"")</f>
        <v>0</v>
      </c>
      <c r="AY13" s="4" t="str">
        <f>IF($C13&gt;0,'MATR.ASSET.MINACCE'!AW13,"")</f>
        <v>X</v>
      </c>
      <c r="AZ13" s="4" t="str">
        <f>IF($C13&gt;0,'MATR.ASSET.MINACCE'!AX13,"")</f>
        <v>X</v>
      </c>
      <c r="BA13" s="4" t="str">
        <f>IF($C13&gt;0,'MATR.ASSET.MINACCE'!AY13,"")</f>
        <v>X</v>
      </c>
      <c r="BB13" s="4" t="str">
        <f>IF($C13&gt;0,'MATR.ASSET.MINACCE'!AZ13,"")</f>
        <v>X</v>
      </c>
      <c r="BC13" s="4">
        <f>IF($C13&gt;0,'MATR.ASSET.MINACCE'!BA13,"")</f>
        <v>0</v>
      </c>
    </row>
    <row r="14" spans="1:55" ht="45" customHeight="1" x14ac:dyDescent="0.25">
      <c r="A14" s="4">
        <f>D14/51*C14*DETERMINAZ.PROBABILITA!$K$60</f>
        <v>1.0149942329873125</v>
      </c>
      <c r="B14" s="72" t="s">
        <v>385</v>
      </c>
      <c r="C14" s="4">
        <f t="shared" si="0"/>
        <v>1</v>
      </c>
      <c r="D14" s="4">
        <f t="shared" si="1"/>
        <v>33</v>
      </c>
      <c r="E14" s="4">
        <f>IF($C14&gt;0,'MATR.ASSET.MINACCE'!C14,"")</f>
        <v>0</v>
      </c>
      <c r="F14" s="4">
        <f>IF($C14&gt;0,'MATR.ASSET.MINACCE'!D14,"")</f>
        <v>0</v>
      </c>
      <c r="G14" s="4">
        <f>IF($C14&gt;0,'MATR.ASSET.MINACCE'!E14,"")</f>
        <v>0</v>
      </c>
      <c r="H14" s="4">
        <f>IF($C14&gt;0,'MATR.ASSET.MINACCE'!F14,"")</f>
        <v>0</v>
      </c>
      <c r="I14" s="4">
        <f>IF($C14&gt;0,'MATR.ASSET.MINACCE'!G14,"")</f>
        <v>0</v>
      </c>
      <c r="J14" s="4">
        <f>IF($C14&gt;0,'MATR.ASSET.MINACCE'!H14,"")</f>
        <v>0</v>
      </c>
      <c r="K14" s="4">
        <f>IF($C14&gt;0,'MATR.ASSET.MINACCE'!I14,"")</f>
        <v>0</v>
      </c>
      <c r="L14" s="4">
        <f>IF($C14&gt;0,'MATR.ASSET.MINACCE'!J14,"")</f>
        <v>0</v>
      </c>
      <c r="M14" s="4" t="str">
        <f>IF($C14&gt;0,'MATR.ASSET.MINACCE'!K14,"")</f>
        <v>X</v>
      </c>
      <c r="N14" s="4" t="str">
        <f>IF($C14&gt;0,'MATR.ASSET.MINACCE'!L14,"")</f>
        <v>X</v>
      </c>
      <c r="O14" s="4" t="str">
        <f>IF($C14&gt;0,'MATR.ASSET.MINACCE'!M14,"")</f>
        <v>X</v>
      </c>
      <c r="P14" s="4" t="str">
        <f>IF($C14&gt;0,'MATR.ASSET.MINACCE'!N14,"")</f>
        <v>X</v>
      </c>
      <c r="Q14" s="4" t="str">
        <f>IF($C14&gt;0,'MATR.ASSET.MINACCE'!O14,"")</f>
        <v>X</v>
      </c>
      <c r="R14" s="4" t="str">
        <f>IF($C14&gt;0,'MATR.ASSET.MINACCE'!P14,"")</f>
        <v>X</v>
      </c>
      <c r="S14" s="4" t="str">
        <f>IF($C14&gt;0,'MATR.ASSET.MINACCE'!Q14,"")</f>
        <v>X</v>
      </c>
      <c r="T14" s="4" t="str">
        <f>IF($C14&gt;0,'MATR.ASSET.MINACCE'!R14,"")</f>
        <v>X</v>
      </c>
      <c r="U14" s="4">
        <f>IF($C14&gt;0,'MATR.ASSET.MINACCE'!S14,"")</f>
        <v>0</v>
      </c>
      <c r="V14" s="4" t="str">
        <f>IF($C14&gt;0,'MATR.ASSET.MINACCE'!T14,"")</f>
        <v>X</v>
      </c>
      <c r="W14" s="4">
        <f>IF($C14&gt;0,'MATR.ASSET.MINACCE'!U14,"")</f>
        <v>0</v>
      </c>
      <c r="X14" s="4" t="str">
        <f>IF($C14&gt;0,'MATR.ASSET.MINACCE'!V14,"")</f>
        <v>X</v>
      </c>
      <c r="Y14" s="4">
        <f>IF($C14&gt;0,'MATR.ASSET.MINACCE'!W14,"")</f>
        <v>0</v>
      </c>
      <c r="Z14" s="4">
        <f>IF($C14&gt;0,'MATR.ASSET.MINACCE'!X14,"")</f>
        <v>0</v>
      </c>
      <c r="AA14" s="4" t="str">
        <f>IF($C14&gt;0,'MATR.ASSET.MINACCE'!Y14,"")</f>
        <v>X</v>
      </c>
      <c r="AB14" s="4" t="str">
        <f>IF($C14&gt;0,'MATR.ASSET.MINACCE'!Z14,"")</f>
        <v>X</v>
      </c>
      <c r="AC14" s="4" t="str">
        <f>IF($C14&gt;0,'MATR.ASSET.MINACCE'!AA14,"")</f>
        <v>X</v>
      </c>
      <c r="AD14" s="4" t="str">
        <f>IF($C14&gt;0,'MATR.ASSET.MINACCE'!AB14,"")</f>
        <v>X</v>
      </c>
      <c r="AE14" s="4" t="str">
        <f>IF($C14&gt;0,'MATR.ASSET.MINACCE'!AC14,"")</f>
        <v>X</v>
      </c>
      <c r="AF14" s="4" t="str">
        <f>IF($C14&gt;0,'MATR.ASSET.MINACCE'!AD14,"")</f>
        <v>X</v>
      </c>
      <c r="AG14" s="4">
        <f>IF($C14&gt;0,'MATR.ASSET.MINACCE'!AE14,"")</f>
        <v>0</v>
      </c>
      <c r="AH14" s="4">
        <f>IF($C14&gt;0,'MATR.ASSET.MINACCE'!AF14,"")</f>
        <v>0</v>
      </c>
      <c r="AI14" s="4">
        <f>IF($C14&gt;0,'MATR.ASSET.MINACCE'!AG14,"")</f>
        <v>0</v>
      </c>
      <c r="AJ14" s="4" t="str">
        <f>IF($C14&gt;0,'MATR.ASSET.MINACCE'!AH14,"")</f>
        <v>X</v>
      </c>
      <c r="AK14" s="4" t="str">
        <f>IF($C14&gt;0,'MATR.ASSET.MINACCE'!AI14,"")</f>
        <v>X</v>
      </c>
      <c r="AL14" s="4" t="str">
        <f>IF($C14&gt;0,'MATR.ASSET.MINACCE'!AJ14,"")</f>
        <v>X</v>
      </c>
      <c r="AM14" s="4" t="str">
        <f>IF($C14&gt;0,'MATR.ASSET.MINACCE'!AK14,"")</f>
        <v>X</v>
      </c>
      <c r="AN14" s="4" t="str">
        <f>IF($C14&gt;0,'MATR.ASSET.MINACCE'!AL14,"")</f>
        <v>X</v>
      </c>
      <c r="AO14" s="4" t="str">
        <f>IF($C14&gt;0,'MATR.ASSET.MINACCE'!AM14,"")</f>
        <v>X</v>
      </c>
      <c r="AP14" s="4" t="str">
        <f>IF($C14&gt;0,'MATR.ASSET.MINACCE'!AN14,"")</f>
        <v>X</v>
      </c>
      <c r="AQ14" s="4" t="str">
        <f>IF($C14&gt;0,'MATR.ASSET.MINACCE'!AO14,"")</f>
        <v>X</v>
      </c>
      <c r="AR14" s="4" t="str">
        <f>IF($C14&gt;0,'MATR.ASSET.MINACCE'!AP14,"")</f>
        <v>X</v>
      </c>
      <c r="AS14" s="4">
        <f>IF($C14&gt;0,'MATR.ASSET.MINACCE'!AQ14,"")</f>
        <v>0</v>
      </c>
      <c r="AT14" s="4" t="str">
        <f>IF($C14&gt;0,'MATR.ASSET.MINACCE'!AR14,"")</f>
        <v>X</v>
      </c>
      <c r="AU14" s="4">
        <f>IF($C14&gt;0,'MATR.ASSET.MINACCE'!AS14,"")</f>
        <v>0</v>
      </c>
      <c r="AV14" s="4" t="str">
        <f>IF($C14&gt;0,'MATR.ASSET.MINACCE'!AT14,"")</f>
        <v>X</v>
      </c>
      <c r="AW14" s="4" t="str">
        <f>IF($C14&gt;0,'MATR.ASSET.MINACCE'!AU14,"")</f>
        <v>X</v>
      </c>
      <c r="AX14" s="4">
        <f>IF($C14&gt;0,'MATR.ASSET.MINACCE'!AV14,"")</f>
        <v>0</v>
      </c>
      <c r="AY14" s="4" t="str">
        <f>IF($C14&gt;0,'MATR.ASSET.MINACCE'!AW14,"")</f>
        <v>X</v>
      </c>
      <c r="AZ14" s="4" t="str">
        <f>IF($C14&gt;0,'MATR.ASSET.MINACCE'!AX14,"")</f>
        <v>X</v>
      </c>
      <c r="BA14" s="4" t="str">
        <f>IF($C14&gt;0,'MATR.ASSET.MINACCE'!AY14,"")</f>
        <v>X</v>
      </c>
      <c r="BB14" s="4" t="str">
        <f>IF($C14&gt;0,'MATR.ASSET.MINACCE'!AZ14,"")</f>
        <v>X</v>
      </c>
      <c r="BC14" s="4" t="str">
        <f>IF($C14&gt;0,'MATR.ASSET.MINACCE'!BA14,"")</f>
        <v>X</v>
      </c>
    </row>
    <row r="15" spans="1:55" ht="45" customHeight="1" x14ac:dyDescent="0.25">
      <c r="A15" s="4">
        <f>D15/51*C15*DETERMINAZ.PROBABILITA!$K$60</f>
        <v>0.98423683198769696</v>
      </c>
      <c r="B15" s="72" t="s">
        <v>387</v>
      </c>
      <c r="C15" s="4">
        <f t="shared" si="0"/>
        <v>1</v>
      </c>
      <c r="D15" s="4">
        <f t="shared" si="1"/>
        <v>32</v>
      </c>
      <c r="E15" s="4">
        <f>IF($C15&gt;0,'MATR.ASSET.MINACCE'!C15,"")</f>
        <v>0</v>
      </c>
      <c r="F15" s="4">
        <f>IF($C15&gt;0,'MATR.ASSET.MINACCE'!D15,"")</f>
        <v>0</v>
      </c>
      <c r="G15" s="4">
        <f>IF($C15&gt;0,'MATR.ASSET.MINACCE'!E15,"")</f>
        <v>0</v>
      </c>
      <c r="H15" s="4">
        <f>IF($C15&gt;0,'MATR.ASSET.MINACCE'!F15,"")</f>
        <v>0</v>
      </c>
      <c r="I15" s="4">
        <f>IF($C15&gt;0,'MATR.ASSET.MINACCE'!G15,"")</f>
        <v>0</v>
      </c>
      <c r="J15" s="4">
        <f>IF($C15&gt;0,'MATR.ASSET.MINACCE'!H15,"")</f>
        <v>0</v>
      </c>
      <c r="K15" s="4">
        <f>IF($C15&gt;0,'MATR.ASSET.MINACCE'!I15,"")</f>
        <v>0</v>
      </c>
      <c r="L15" s="4">
        <f>IF($C15&gt;0,'MATR.ASSET.MINACCE'!J15,"")</f>
        <v>0</v>
      </c>
      <c r="M15" s="4" t="str">
        <f>IF($C15&gt;0,'MATR.ASSET.MINACCE'!K15,"")</f>
        <v>X</v>
      </c>
      <c r="N15" s="4" t="str">
        <f>IF($C15&gt;0,'MATR.ASSET.MINACCE'!L15,"")</f>
        <v>X</v>
      </c>
      <c r="O15" s="4" t="str">
        <f>IF($C15&gt;0,'MATR.ASSET.MINACCE'!M15,"")</f>
        <v>X</v>
      </c>
      <c r="P15" s="4" t="str">
        <f>IF($C15&gt;0,'MATR.ASSET.MINACCE'!N15,"")</f>
        <v>X</v>
      </c>
      <c r="Q15" s="4" t="str">
        <f>IF($C15&gt;0,'MATR.ASSET.MINACCE'!O15,"")</f>
        <v>X</v>
      </c>
      <c r="R15" s="4" t="str">
        <f>IF($C15&gt;0,'MATR.ASSET.MINACCE'!P15,"")</f>
        <v>X</v>
      </c>
      <c r="S15" s="4" t="str">
        <f>IF($C15&gt;0,'MATR.ASSET.MINACCE'!Q15,"")</f>
        <v>X</v>
      </c>
      <c r="T15" s="4" t="str">
        <f>IF($C15&gt;0,'MATR.ASSET.MINACCE'!R15,"")</f>
        <v>X</v>
      </c>
      <c r="U15" s="4">
        <f>IF($C15&gt;0,'MATR.ASSET.MINACCE'!S15,"")</f>
        <v>0</v>
      </c>
      <c r="V15" s="4" t="str">
        <f>IF($C15&gt;0,'MATR.ASSET.MINACCE'!T15,"")</f>
        <v>X</v>
      </c>
      <c r="W15" s="4">
        <f>IF($C15&gt;0,'MATR.ASSET.MINACCE'!U15,"")</f>
        <v>0</v>
      </c>
      <c r="X15" s="4" t="str">
        <f>IF($C15&gt;0,'MATR.ASSET.MINACCE'!V15,"")</f>
        <v>X</v>
      </c>
      <c r="Y15" s="4">
        <f>IF($C15&gt;0,'MATR.ASSET.MINACCE'!W15,"")</f>
        <v>0</v>
      </c>
      <c r="Z15" s="4">
        <f>IF($C15&gt;0,'MATR.ASSET.MINACCE'!X15,"")</f>
        <v>0</v>
      </c>
      <c r="AA15" s="4" t="str">
        <f>IF($C15&gt;0,'MATR.ASSET.MINACCE'!Y15,"")</f>
        <v>X</v>
      </c>
      <c r="AB15" s="4" t="str">
        <f>IF($C15&gt;0,'MATR.ASSET.MINACCE'!Z15,"")</f>
        <v>X</v>
      </c>
      <c r="AC15" s="4">
        <f>IF($C15&gt;0,'MATR.ASSET.MINACCE'!AA15,"")</f>
        <v>0</v>
      </c>
      <c r="AD15" s="4" t="str">
        <f>IF($C15&gt;0,'MATR.ASSET.MINACCE'!AB15,"")</f>
        <v>X</v>
      </c>
      <c r="AE15" s="4" t="str">
        <f>IF($C15&gt;0,'MATR.ASSET.MINACCE'!AC15,"")</f>
        <v>X</v>
      </c>
      <c r="AF15" s="4" t="str">
        <f>IF($C15&gt;0,'MATR.ASSET.MINACCE'!AD15,"")</f>
        <v>X</v>
      </c>
      <c r="AG15" s="4">
        <f>IF($C15&gt;0,'MATR.ASSET.MINACCE'!AE15,"")</f>
        <v>0</v>
      </c>
      <c r="AH15" s="4">
        <f>IF($C15&gt;0,'MATR.ASSET.MINACCE'!AF15,"")</f>
        <v>0</v>
      </c>
      <c r="AI15" s="4">
        <f>IF($C15&gt;0,'MATR.ASSET.MINACCE'!AG15,"")</f>
        <v>0</v>
      </c>
      <c r="AJ15" s="4" t="str">
        <f>IF($C15&gt;0,'MATR.ASSET.MINACCE'!AH15,"")</f>
        <v>X</v>
      </c>
      <c r="AK15" s="4" t="str">
        <f>IF($C15&gt;0,'MATR.ASSET.MINACCE'!AI15,"")</f>
        <v>X</v>
      </c>
      <c r="AL15" s="4" t="str">
        <f>IF($C15&gt;0,'MATR.ASSET.MINACCE'!AJ15,"")</f>
        <v>X</v>
      </c>
      <c r="AM15" s="4" t="str">
        <f>IF($C15&gt;0,'MATR.ASSET.MINACCE'!AK15,"")</f>
        <v>X</v>
      </c>
      <c r="AN15" s="4" t="str">
        <f>IF($C15&gt;0,'MATR.ASSET.MINACCE'!AL15,"")</f>
        <v>X</v>
      </c>
      <c r="AO15" s="4" t="str">
        <f>IF($C15&gt;0,'MATR.ASSET.MINACCE'!AM15,"")</f>
        <v>X</v>
      </c>
      <c r="AP15" s="4" t="str">
        <f>IF($C15&gt;0,'MATR.ASSET.MINACCE'!AN15,"")</f>
        <v>X</v>
      </c>
      <c r="AQ15" s="4" t="str">
        <f>IF($C15&gt;0,'MATR.ASSET.MINACCE'!AO15,"")</f>
        <v>X</v>
      </c>
      <c r="AR15" s="4" t="str">
        <f>IF($C15&gt;0,'MATR.ASSET.MINACCE'!AP15,"")</f>
        <v>X</v>
      </c>
      <c r="AS15" s="4">
        <f>IF($C15&gt;0,'MATR.ASSET.MINACCE'!AQ15,"")</f>
        <v>0</v>
      </c>
      <c r="AT15" s="4" t="str">
        <f>IF($C15&gt;0,'MATR.ASSET.MINACCE'!AR15,"")</f>
        <v>X</v>
      </c>
      <c r="AU15" s="4">
        <f>IF($C15&gt;0,'MATR.ASSET.MINACCE'!AS15,"")</f>
        <v>0</v>
      </c>
      <c r="AV15" s="4" t="str">
        <f>IF($C15&gt;0,'MATR.ASSET.MINACCE'!AT15,"")</f>
        <v>X</v>
      </c>
      <c r="AW15" s="4" t="str">
        <f>IF($C15&gt;0,'MATR.ASSET.MINACCE'!AU15,"")</f>
        <v>X</v>
      </c>
      <c r="AX15" s="4">
        <f>IF($C15&gt;0,'MATR.ASSET.MINACCE'!AV15,"")</f>
        <v>0</v>
      </c>
      <c r="AY15" s="4" t="str">
        <f>IF($C15&gt;0,'MATR.ASSET.MINACCE'!AW15,"")</f>
        <v>X</v>
      </c>
      <c r="AZ15" s="4" t="str">
        <f>IF($C15&gt;0,'MATR.ASSET.MINACCE'!AX15,"")</f>
        <v>X</v>
      </c>
      <c r="BA15" s="4" t="str">
        <f>IF($C15&gt;0,'MATR.ASSET.MINACCE'!AY15,"")</f>
        <v>X</v>
      </c>
      <c r="BB15" s="4" t="str">
        <f>IF($C15&gt;0,'MATR.ASSET.MINACCE'!AZ15,"")</f>
        <v>X</v>
      </c>
      <c r="BC15" s="4" t="str">
        <f>IF($C15&gt;0,'MATR.ASSET.MINACCE'!BA15,"")</f>
        <v>X</v>
      </c>
    </row>
    <row r="16" spans="1:55" ht="45" customHeight="1" x14ac:dyDescent="0.25">
      <c r="A16" s="4">
        <f>D16/51*C16*DETERMINAZ.PROBABILITA!$K$60</f>
        <v>0.71049596309111884</v>
      </c>
      <c r="B16" s="72" t="s">
        <v>388</v>
      </c>
      <c r="C16" s="4">
        <f t="shared" si="0"/>
        <v>1.1000000000000001</v>
      </c>
      <c r="D16" s="4">
        <f t="shared" si="1"/>
        <v>21</v>
      </c>
      <c r="E16" s="4">
        <f>IF($C16&gt;0,'MATR.ASSET.MINACCE'!C16,"")</f>
        <v>0</v>
      </c>
      <c r="F16" s="4">
        <f>IF($C16&gt;0,'MATR.ASSET.MINACCE'!D16,"")</f>
        <v>0</v>
      </c>
      <c r="G16" s="4">
        <f>IF($C16&gt;0,'MATR.ASSET.MINACCE'!E16,"")</f>
        <v>0</v>
      </c>
      <c r="H16" s="4">
        <f>IF($C16&gt;0,'MATR.ASSET.MINACCE'!F16,"")</f>
        <v>0</v>
      </c>
      <c r="I16" s="4">
        <f>IF($C16&gt;0,'MATR.ASSET.MINACCE'!G16,"")</f>
        <v>0</v>
      </c>
      <c r="J16" s="4">
        <f>IF($C16&gt;0,'MATR.ASSET.MINACCE'!H16,"")</f>
        <v>0</v>
      </c>
      <c r="K16" s="4">
        <f>IF($C16&gt;0,'MATR.ASSET.MINACCE'!I16,"")</f>
        <v>0</v>
      </c>
      <c r="L16" s="4">
        <f>IF($C16&gt;0,'MATR.ASSET.MINACCE'!J16,"")</f>
        <v>0</v>
      </c>
      <c r="M16" s="4">
        <f>IF($C16&gt;0,'MATR.ASSET.MINACCE'!K16,"")</f>
        <v>0</v>
      </c>
      <c r="N16" s="4">
        <f>IF($C16&gt;0,'MATR.ASSET.MINACCE'!L16,"")</f>
        <v>0</v>
      </c>
      <c r="O16" s="4">
        <f>IF($C16&gt;0,'MATR.ASSET.MINACCE'!M16,"")</f>
        <v>0</v>
      </c>
      <c r="P16" s="4">
        <f>IF($C16&gt;0,'MATR.ASSET.MINACCE'!N16,"")</f>
        <v>0</v>
      </c>
      <c r="Q16" s="4">
        <f>IF($C16&gt;0,'MATR.ASSET.MINACCE'!O16,"")</f>
        <v>0</v>
      </c>
      <c r="R16" s="4">
        <f>IF($C16&gt;0,'MATR.ASSET.MINACCE'!P16,"")</f>
        <v>0</v>
      </c>
      <c r="S16" s="4">
        <f>IF($C16&gt;0,'MATR.ASSET.MINACCE'!Q16,"")</f>
        <v>0</v>
      </c>
      <c r="T16" s="4">
        <f>IF($C16&gt;0,'MATR.ASSET.MINACCE'!R16,"")</f>
        <v>0</v>
      </c>
      <c r="U16" s="4">
        <f>IF($C16&gt;0,'MATR.ASSET.MINACCE'!S16,"")</f>
        <v>0</v>
      </c>
      <c r="V16" s="4">
        <f>IF($C16&gt;0,'MATR.ASSET.MINACCE'!T16,"")</f>
        <v>0</v>
      </c>
      <c r="W16" s="4">
        <f>IF($C16&gt;0,'MATR.ASSET.MINACCE'!U16,"")</f>
        <v>0</v>
      </c>
      <c r="X16" s="4" t="str">
        <f>IF($C16&gt;0,'MATR.ASSET.MINACCE'!V16,"")</f>
        <v>X</v>
      </c>
      <c r="Y16" s="4" t="str">
        <f>IF($C16&gt;0,'MATR.ASSET.MINACCE'!W16,"")</f>
        <v>X</v>
      </c>
      <c r="Z16" s="4" t="str">
        <f>IF($C16&gt;0,'MATR.ASSET.MINACCE'!X16,"")</f>
        <v>X</v>
      </c>
      <c r="AA16" s="4" t="str">
        <f>IF($C16&gt;0,'MATR.ASSET.MINACCE'!Y16,"")</f>
        <v>X</v>
      </c>
      <c r="AB16" s="4">
        <f>IF($C16&gt;0,'MATR.ASSET.MINACCE'!Z16,"")</f>
        <v>0</v>
      </c>
      <c r="AC16" s="4" t="str">
        <f>IF($C16&gt;0,'MATR.ASSET.MINACCE'!AA16,"")</f>
        <v>X</v>
      </c>
      <c r="AD16" s="4" t="str">
        <f>IF($C16&gt;0,'MATR.ASSET.MINACCE'!AB16,"")</f>
        <v>X</v>
      </c>
      <c r="AE16" s="4" t="str">
        <f>IF($C16&gt;0,'MATR.ASSET.MINACCE'!AC16,"")</f>
        <v>X</v>
      </c>
      <c r="AF16" s="4" t="str">
        <f>IF($C16&gt;0,'MATR.ASSET.MINACCE'!AD16,"")</f>
        <v>X</v>
      </c>
      <c r="AG16" s="4">
        <f>IF($C16&gt;0,'MATR.ASSET.MINACCE'!AE16,"")</f>
        <v>0</v>
      </c>
      <c r="AH16" s="4">
        <f>IF($C16&gt;0,'MATR.ASSET.MINACCE'!AF16,"")</f>
        <v>0</v>
      </c>
      <c r="AI16" s="4" t="str">
        <f>IF($C16&gt;0,'MATR.ASSET.MINACCE'!AG16,"")</f>
        <v>X</v>
      </c>
      <c r="AJ16" s="4" t="str">
        <f>IF($C16&gt;0,'MATR.ASSET.MINACCE'!AH16,"")</f>
        <v>X</v>
      </c>
      <c r="AK16" s="4">
        <f>IF($C16&gt;0,'MATR.ASSET.MINACCE'!AI16,"")</f>
        <v>0</v>
      </c>
      <c r="AL16" s="4">
        <f>IF($C16&gt;0,'MATR.ASSET.MINACCE'!AJ16,"")</f>
        <v>0</v>
      </c>
      <c r="AM16" s="4">
        <f>IF($C16&gt;0,'MATR.ASSET.MINACCE'!AK16,"")</f>
        <v>0</v>
      </c>
      <c r="AN16" s="4" t="str">
        <f>IF($C16&gt;0,'MATR.ASSET.MINACCE'!AL16,"")</f>
        <v>X</v>
      </c>
      <c r="AO16" s="4" t="str">
        <f>IF($C16&gt;0,'MATR.ASSET.MINACCE'!AM16,"")</f>
        <v>X</v>
      </c>
      <c r="AP16" s="4">
        <f>IF($C16&gt;0,'MATR.ASSET.MINACCE'!AN16,"")</f>
        <v>0</v>
      </c>
      <c r="AQ16" s="4" t="str">
        <f>IF($C16&gt;0,'MATR.ASSET.MINACCE'!AO16,"")</f>
        <v>X</v>
      </c>
      <c r="AR16" s="4" t="str">
        <f>IF($C16&gt;0,'MATR.ASSET.MINACCE'!AP16,"")</f>
        <v>X</v>
      </c>
      <c r="AS16" s="4">
        <f>IF($C16&gt;0,'MATR.ASSET.MINACCE'!AQ16,"")</f>
        <v>0</v>
      </c>
      <c r="AT16" s="4" t="str">
        <f>IF($C16&gt;0,'MATR.ASSET.MINACCE'!AR16,"")</f>
        <v>X</v>
      </c>
      <c r="AU16" s="4">
        <f>IF($C16&gt;0,'MATR.ASSET.MINACCE'!AS16,"")</f>
        <v>0</v>
      </c>
      <c r="AV16" s="4" t="str">
        <f>IF($C16&gt;0,'MATR.ASSET.MINACCE'!AT16,"")</f>
        <v>X</v>
      </c>
      <c r="AW16" s="4">
        <f>IF($C16&gt;0,'MATR.ASSET.MINACCE'!AU16,"")</f>
        <v>0</v>
      </c>
      <c r="AX16" s="4">
        <f>IF($C16&gt;0,'MATR.ASSET.MINACCE'!AV16,"")</f>
        <v>0</v>
      </c>
      <c r="AY16" s="4" t="str">
        <f>IF($C16&gt;0,'MATR.ASSET.MINACCE'!AW16,"")</f>
        <v>X</v>
      </c>
      <c r="AZ16" s="4" t="str">
        <f>IF($C16&gt;0,'MATR.ASSET.MINACCE'!AX16,"")</f>
        <v>X</v>
      </c>
      <c r="BA16" s="4" t="str">
        <f>IF($C16&gt;0,'MATR.ASSET.MINACCE'!AY16,"")</f>
        <v>X</v>
      </c>
      <c r="BB16" s="4" t="str">
        <f>IF($C16&gt;0,'MATR.ASSET.MINACCE'!AZ16,"")</f>
        <v>X</v>
      </c>
      <c r="BC16" s="4" t="str">
        <f>IF($C16&gt;0,'MATR.ASSET.MINACCE'!BA16,"")</f>
        <v>X</v>
      </c>
    </row>
    <row r="17" spans="1:55" ht="45" customHeight="1" x14ac:dyDescent="0.25">
      <c r="A17" s="4">
        <f>D17/51*C17*DETERMINAZ.PROBABILITA!$K$60</f>
        <v>0.7381776239907728</v>
      </c>
      <c r="B17" s="72" t="s">
        <v>390</v>
      </c>
      <c r="C17" s="4">
        <f t="shared" si="0"/>
        <v>1</v>
      </c>
      <c r="D17" s="4">
        <f t="shared" si="1"/>
        <v>24</v>
      </c>
      <c r="E17" s="4">
        <f>IF($C17&gt;0,'MATR.ASSET.MINACCE'!C17,"")</f>
        <v>0</v>
      </c>
      <c r="F17" s="4">
        <f>IF($C17&gt;0,'MATR.ASSET.MINACCE'!D17,"")</f>
        <v>0</v>
      </c>
      <c r="G17" s="4">
        <f>IF($C17&gt;0,'MATR.ASSET.MINACCE'!E17,"")</f>
        <v>0</v>
      </c>
      <c r="H17" s="4">
        <f>IF($C17&gt;0,'MATR.ASSET.MINACCE'!F17,"")</f>
        <v>0</v>
      </c>
      <c r="I17" s="4">
        <f>IF($C17&gt;0,'MATR.ASSET.MINACCE'!G17,"")</f>
        <v>0</v>
      </c>
      <c r="J17" s="4">
        <f>IF($C17&gt;0,'MATR.ASSET.MINACCE'!H17,"")</f>
        <v>0</v>
      </c>
      <c r="K17" s="4">
        <f>IF($C17&gt;0,'MATR.ASSET.MINACCE'!I17,"")</f>
        <v>0</v>
      </c>
      <c r="L17" s="4">
        <f>IF($C17&gt;0,'MATR.ASSET.MINACCE'!J17,"")</f>
        <v>0</v>
      </c>
      <c r="M17" s="4" t="str">
        <f>IF($C17&gt;0,'MATR.ASSET.MINACCE'!K17,"")</f>
        <v>X</v>
      </c>
      <c r="N17" s="4" t="str">
        <f>IF($C17&gt;0,'MATR.ASSET.MINACCE'!L17,"")</f>
        <v>X</v>
      </c>
      <c r="O17" s="4" t="str">
        <f>IF($C17&gt;0,'MATR.ASSET.MINACCE'!M17,"")</f>
        <v>X</v>
      </c>
      <c r="P17" s="4" t="str">
        <f>IF($C17&gt;0,'MATR.ASSET.MINACCE'!N17,"")</f>
        <v>X</v>
      </c>
      <c r="Q17" s="4" t="str">
        <f>IF($C17&gt;0,'MATR.ASSET.MINACCE'!O17,"")</f>
        <v>X</v>
      </c>
      <c r="R17" s="4" t="str">
        <f>IF($C17&gt;0,'MATR.ASSET.MINACCE'!P17,"")</f>
        <v>X</v>
      </c>
      <c r="S17" s="4" t="str">
        <f>IF($C17&gt;0,'MATR.ASSET.MINACCE'!Q17,"")</f>
        <v>X</v>
      </c>
      <c r="T17" s="4" t="str">
        <f>IF($C17&gt;0,'MATR.ASSET.MINACCE'!R17,"")</f>
        <v>X</v>
      </c>
      <c r="U17" s="4">
        <f>IF($C17&gt;0,'MATR.ASSET.MINACCE'!S17,"")</f>
        <v>0</v>
      </c>
      <c r="V17" s="4">
        <f>IF($C17&gt;0,'MATR.ASSET.MINACCE'!T17,"")</f>
        <v>0</v>
      </c>
      <c r="W17" s="4">
        <f>IF($C17&gt;0,'MATR.ASSET.MINACCE'!U17,"")</f>
        <v>0</v>
      </c>
      <c r="X17" s="4">
        <f>IF($C17&gt;0,'MATR.ASSET.MINACCE'!V17,"")</f>
        <v>0</v>
      </c>
      <c r="Y17" s="4">
        <f>IF($C17&gt;0,'MATR.ASSET.MINACCE'!W17,"")</f>
        <v>0</v>
      </c>
      <c r="Z17" s="4">
        <f>IF($C17&gt;0,'MATR.ASSET.MINACCE'!X17,"")</f>
        <v>0</v>
      </c>
      <c r="AA17" s="4">
        <f>IF($C17&gt;0,'MATR.ASSET.MINACCE'!Y17,"")</f>
        <v>0</v>
      </c>
      <c r="AB17" s="4">
        <f>IF($C17&gt;0,'MATR.ASSET.MINACCE'!Z17,"")</f>
        <v>0</v>
      </c>
      <c r="AC17" s="4">
        <f>IF($C17&gt;0,'MATR.ASSET.MINACCE'!AA17,"")</f>
        <v>0</v>
      </c>
      <c r="AD17" s="4" t="str">
        <f>IF($C17&gt;0,'MATR.ASSET.MINACCE'!AB17,"")</f>
        <v>X</v>
      </c>
      <c r="AE17" s="4" t="str">
        <f>IF($C17&gt;0,'MATR.ASSET.MINACCE'!AC17,"")</f>
        <v>X</v>
      </c>
      <c r="AF17" s="4" t="str">
        <f>IF($C17&gt;0,'MATR.ASSET.MINACCE'!AD17,"")</f>
        <v>X</v>
      </c>
      <c r="AG17" s="4">
        <f>IF($C17&gt;0,'MATR.ASSET.MINACCE'!AE17,"")</f>
        <v>0</v>
      </c>
      <c r="AH17" s="4">
        <f>IF($C17&gt;0,'MATR.ASSET.MINACCE'!AF17,"")</f>
        <v>0</v>
      </c>
      <c r="AI17" s="4">
        <f>IF($C17&gt;0,'MATR.ASSET.MINACCE'!AG17,"")</f>
        <v>0</v>
      </c>
      <c r="AJ17" s="4" t="str">
        <f>IF($C17&gt;0,'MATR.ASSET.MINACCE'!AH17,"")</f>
        <v>X</v>
      </c>
      <c r="AK17" s="4" t="str">
        <f>IF($C17&gt;0,'MATR.ASSET.MINACCE'!AI17,"")</f>
        <v>X</v>
      </c>
      <c r="AL17" s="4" t="str">
        <f>IF($C17&gt;0,'MATR.ASSET.MINACCE'!AJ17,"")</f>
        <v>X</v>
      </c>
      <c r="AM17" s="4" t="str">
        <f>IF($C17&gt;0,'MATR.ASSET.MINACCE'!AK17,"")</f>
        <v>X</v>
      </c>
      <c r="AN17" s="4" t="str">
        <f>IF($C17&gt;0,'MATR.ASSET.MINACCE'!AL17,"")</f>
        <v>X</v>
      </c>
      <c r="AO17" s="4" t="str">
        <f>IF($C17&gt;0,'MATR.ASSET.MINACCE'!AM17,"")</f>
        <v>X</v>
      </c>
      <c r="AP17" s="4" t="str">
        <f>IF($C17&gt;0,'MATR.ASSET.MINACCE'!AN17,"")</f>
        <v>X</v>
      </c>
      <c r="AQ17" s="4" t="str">
        <f>IF($C17&gt;0,'MATR.ASSET.MINACCE'!AO17,"")</f>
        <v>X</v>
      </c>
      <c r="AR17" s="4">
        <f>IF($C17&gt;0,'MATR.ASSET.MINACCE'!AP17,"")</f>
        <v>0</v>
      </c>
      <c r="AS17" s="4">
        <f>IF($C17&gt;0,'MATR.ASSET.MINACCE'!AQ17,"")</f>
        <v>0</v>
      </c>
      <c r="AT17" s="4" t="str">
        <f>IF($C17&gt;0,'MATR.ASSET.MINACCE'!AR17,"")</f>
        <v>X</v>
      </c>
      <c r="AU17" s="4">
        <f>IF($C17&gt;0,'MATR.ASSET.MINACCE'!AS17,"")</f>
        <v>0</v>
      </c>
      <c r="AV17" s="4">
        <f>IF($C17&gt;0,'MATR.ASSET.MINACCE'!AT17,"")</f>
        <v>0</v>
      </c>
      <c r="AW17" s="4" t="str">
        <f>IF($C17&gt;0,'MATR.ASSET.MINACCE'!AU17,"")</f>
        <v>X</v>
      </c>
      <c r="AX17" s="4">
        <f>IF($C17&gt;0,'MATR.ASSET.MINACCE'!AV17,"")</f>
        <v>0</v>
      </c>
      <c r="AY17" s="4" t="str">
        <f>IF($C17&gt;0,'MATR.ASSET.MINACCE'!AW17,"")</f>
        <v>X</v>
      </c>
      <c r="AZ17" s="4">
        <f>IF($C17&gt;0,'MATR.ASSET.MINACCE'!AX17,"")</f>
        <v>0</v>
      </c>
      <c r="BA17" s="4" t="str">
        <f>IF($C17&gt;0,'MATR.ASSET.MINACCE'!AY17,"")</f>
        <v>X</v>
      </c>
      <c r="BB17" s="4" t="str">
        <f>IF($C17&gt;0,'MATR.ASSET.MINACCE'!AZ17,"")</f>
        <v>X</v>
      </c>
      <c r="BC17" s="4">
        <f>IF($C17&gt;0,'MATR.ASSET.MINACCE'!BA17,"")</f>
        <v>0</v>
      </c>
    </row>
    <row r="18" spans="1:55" ht="45" customHeight="1" x14ac:dyDescent="0.25">
      <c r="A18" s="4">
        <f>D18/51*C18*DETERMINAZ.PROBABILITA!$K$60</f>
        <v>0.92272202998846597</v>
      </c>
      <c r="B18" s="72" t="s">
        <v>392</v>
      </c>
      <c r="C18" s="4">
        <f t="shared" si="0"/>
        <v>1</v>
      </c>
      <c r="D18" s="4">
        <f t="shared" si="1"/>
        <v>30</v>
      </c>
      <c r="E18" s="4">
        <f>IF($C18&gt;0,'MATR.ASSET.MINACCE'!C18,"")</f>
        <v>0</v>
      </c>
      <c r="F18" s="4">
        <f>IF($C18&gt;0,'MATR.ASSET.MINACCE'!D18,"")</f>
        <v>0</v>
      </c>
      <c r="G18" s="4">
        <f>IF($C18&gt;0,'MATR.ASSET.MINACCE'!E18,"")</f>
        <v>0</v>
      </c>
      <c r="H18" s="4">
        <f>IF($C18&gt;0,'MATR.ASSET.MINACCE'!F18,"")</f>
        <v>0</v>
      </c>
      <c r="I18" s="4">
        <f>IF($C18&gt;0,'MATR.ASSET.MINACCE'!G18,"")</f>
        <v>0</v>
      </c>
      <c r="J18" s="4">
        <f>IF($C18&gt;0,'MATR.ASSET.MINACCE'!H18,"")</f>
        <v>0</v>
      </c>
      <c r="K18" s="4">
        <f>IF($C18&gt;0,'MATR.ASSET.MINACCE'!I18,"")</f>
        <v>0</v>
      </c>
      <c r="L18" s="4">
        <f>IF($C18&gt;0,'MATR.ASSET.MINACCE'!J18,"")</f>
        <v>0</v>
      </c>
      <c r="M18" s="4" t="str">
        <f>IF($C18&gt;0,'MATR.ASSET.MINACCE'!K18,"")</f>
        <v>X</v>
      </c>
      <c r="N18" s="4" t="str">
        <f>IF($C18&gt;0,'MATR.ASSET.MINACCE'!L18,"")</f>
        <v>X</v>
      </c>
      <c r="O18" s="4" t="str">
        <f>IF($C18&gt;0,'MATR.ASSET.MINACCE'!M18,"")</f>
        <v>X</v>
      </c>
      <c r="P18" s="4" t="str">
        <f>IF($C18&gt;0,'MATR.ASSET.MINACCE'!N18,"")</f>
        <v>X</v>
      </c>
      <c r="Q18" s="4" t="str">
        <f>IF($C18&gt;0,'MATR.ASSET.MINACCE'!O18,"")</f>
        <v>X</v>
      </c>
      <c r="R18" s="4" t="str">
        <f>IF($C18&gt;0,'MATR.ASSET.MINACCE'!P18,"")</f>
        <v>X</v>
      </c>
      <c r="S18" s="4" t="str">
        <f>IF($C18&gt;0,'MATR.ASSET.MINACCE'!Q18,"")</f>
        <v>X</v>
      </c>
      <c r="T18" s="4" t="str">
        <f>IF($C18&gt;0,'MATR.ASSET.MINACCE'!R18,"")</f>
        <v>X</v>
      </c>
      <c r="U18" s="4" t="str">
        <f>IF($C18&gt;0,'MATR.ASSET.MINACCE'!S18,"")</f>
        <v>X</v>
      </c>
      <c r="V18" s="4" t="str">
        <f>IF($C18&gt;0,'MATR.ASSET.MINACCE'!T18,"")</f>
        <v>X</v>
      </c>
      <c r="W18" s="4" t="str">
        <f>IF($C18&gt;0,'MATR.ASSET.MINACCE'!U18,"")</f>
        <v>X</v>
      </c>
      <c r="X18" s="4" t="str">
        <f>IF($C18&gt;0,'MATR.ASSET.MINACCE'!V18,"")</f>
        <v>X</v>
      </c>
      <c r="Y18" s="4">
        <f>IF($C18&gt;0,'MATR.ASSET.MINACCE'!W18,"")</f>
        <v>0</v>
      </c>
      <c r="Z18" s="4">
        <f>IF($C18&gt;0,'MATR.ASSET.MINACCE'!X18,"")</f>
        <v>0</v>
      </c>
      <c r="AA18" s="4" t="str">
        <f>IF($C18&gt;0,'MATR.ASSET.MINACCE'!Y18,"")</f>
        <v>X</v>
      </c>
      <c r="AB18" s="4" t="str">
        <f>IF($C18&gt;0,'MATR.ASSET.MINACCE'!Z18,"")</f>
        <v>X</v>
      </c>
      <c r="AC18" s="4" t="str">
        <f>IF($C18&gt;0,'MATR.ASSET.MINACCE'!AA18,"")</f>
        <v>X</v>
      </c>
      <c r="AD18" s="4" t="str">
        <f>IF($C18&gt;0,'MATR.ASSET.MINACCE'!AB18,"")</f>
        <v>X</v>
      </c>
      <c r="AE18" s="4" t="str">
        <f>IF($C18&gt;0,'MATR.ASSET.MINACCE'!AC18,"")</f>
        <v>X</v>
      </c>
      <c r="AF18" s="4" t="str">
        <f>IF($C18&gt;0,'MATR.ASSET.MINACCE'!AD18,"")</f>
        <v>X</v>
      </c>
      <c r="AG18" s="4">
        <f>IF($C18&gt;0,'MATR.ASSET.MINACCE'!AE18,"")</f>
        <v>0</v>
      </c>
      <c r="AH18" s="4">
        <f>IF($C18&gt;0,'MATR.ASSET.MINACCE'!AF18,"")</f>
        <v>0</v>
      </c>
      <c r="AI18" s="4">
        <f>IF($C18&gt;0,'MATR.ASSET.MINACCE'!AG18,"")</f>
        <v>0</v>
      </c>
      <c r="AJ18" s="4" t="str">
        <f>IF($C18&gt;0,'MATR.ASSET.MINACCE'!AH18,"")</f>
        <v>X</v>
      </c>
      <c r="AK18" s="4">
        <f>IF($C18&gt;0,'MATR.ASSET.MINACCE'!AI18,"")</f>
        <v>0</v>
      </c>
      <c r="AL18" s="4" t="str">
        <f>IF($C18&gt;0,'MATR.ASSET.MINACCE'!AJ18,"")</f>
        <v>X</v>
      </c>
      <c r="AM18" s="4" t="str">
        <f>IF($C18&gt;0,'MATR.ASSET.MINACCE'!AK18,"")</f>
        <v>X</v>
      </c>
      <c r="AN18" s="4">
        <f>IF($C18&gt;0,'MATR.ASSET.MINACCE'!AL18,"")</f>
        <v>0</v>
      </c>
      <c r="AO18" s="4">
        <f>IF($C18&gt;0,'MATR.ASSET.MINACCE'!AM18,"")</f>
        <v>0</v>
      </c>
      <c r="AP18" s="4" t="str">
        <f>IF($C18&gt;0,'MATR.ASSET.MINACCE'!AN18,"")</f>
        <v>X</v>
      </c>
      <c r="AQ18" s="4" t="str">
        <f>IF($C18&gt;0,'MATR.ASSET.MINACCE'!AO18,"")</f>
        <v>X</v>
      </c>
      <c r="AR18" s="4" t="str">
        <f>IF($C18&gt;0,'MATR.ASSET.MINACCE'!AP18,"")</f>
        <v>X</v>
      </c>
      <c r="AS18" s="4" t="str">
        <f>IF($C18&gt;0,'MATR.ASSET.MINACCE'!AQ18,"")</f>
        <v>X</v>
      </c>
      <c r="AT18" s="4" t="str">
        <f>IF($C18&gt;0,'MATR.ASSET.MINACCE'!AR18,"")</f>
        <v>X</v>
      </c>
      <c r="AU18" s="4" t="str">
        <f>IF($C18&gt;0,'MATR.ASSET.MINACCE'!AS18,"")</f>
        <v>X</v>
      </c>
      <c r="AV18" s="4" t="str">
        <f>IF($C18&gt;0,'MATR.ASSET.MINACCE'!AT18,"")</f>
        <v>X</v>
      </c>
      <c r="AW18" s="4" t="str">
        <f>IF($C18&gt;0,'MATR.ASSET.MINACCE'!AU18,"")</f>
        <v>X</v>
      </c>
      <c r="AX18" s="4">
        <f>IF($C18&gt;0,'MATR.ASSET.MINACCE'!AV18,"")</f>
        <v>0</v>
      </c>
      <c r="AY18" s="4">
        <f>IF($C18&gt;0,'MATR.ASSET.MINACCE'!AW18,"")</f>
        <v>0</v>
      </c>
      <c r="AZ18" s="4" t="str">
        <f>IF($C18&gt;0,'MATR.ASSET.MINACCE'!AX18,"")</f>
        <v>X</v>
      </c>
      <c r="BA18" s="4">
        <f>IF($C18&gt;0,'MATR.ASSET.MINACCE'!AY18,"")</f>
        <v>0</v>
      </c>
      <c r="BB18" s="4">
        <f>IF($C18&gt;0,'MATR.ASSET.MINACCE'!AZ18,"")</f>
        <v>0</v>
      </c>
      <c r="BC18" s="4">
        <f>IF($C18&gt;0,'MATR.ASSET.MINACCE'!BA18,"")</f>
        <v>0</v>
      </c>
    </row>
    <row r="19" spans="1:55" ht="45" customHeight="1" x14ac:dyDescent="0.25">
      <c r="A19" s="4">
        <f>D19/51*C19*DETERMINAZ.PROBABILITA!$K$60</f>
        <v>0.89196462898885043</v>
      </c>
      <c r="B19" s="72" t="s">
        <v>394</v>
      </c>
      <c r="C19" s="4">
        <f t="shared" si="0"/>
        <v>1</v>
      </c>
      <c r="D19" s="4">
        <f t="shared" si="1"/>
        <v>29</v>
      </c>
      <c r="E19" s="4">
        <f>IF($C19&gt;0,'MATR.ASSET.MINACCE'!C19,"")</f>
        <v>0</v>
      </c>
      <c r="F19" s="4">
        <f>IF($C19&gt;0,'MATR.ASSET.MINACCE'!D19,"")</f>
        <v>0</v>
      </c>
      <c r="G19" s="4">
        <f>IF($C19&gt;0,'MATR.ASSET.MINACCE'!E19,"")</f>
        <v>0</v>
      </c>
      <c r="H19" s="4">
        <f>IF($C19&gt;0,'MATR.ASSET.MINACCE'!F19,"")</f>
        <v>0</v>
      </c>
      <c r="I19" s="4">
        <f>IF($C19&gt;0,'MATR.ASSET.MINACCE'!G19,"")</f>
        <v>0</v>
      </c>
      <c r="J19" s="4">
        <f>IF($C19&gt;0,'MATR.ASSET.MINACCE'!H19,"")</f>
        <v>0</v>
      </c>
      <c r="K19" s="4">
        <f>IF($C19&gt;0,'MATR.ASSET.MINACCE'!I19,"")</f>
        <v>0</v>
      </c>
      <c r="L19" s="4">
        <f>IF($C19&gt;0,'MATR.ASSET.MINACCE'!J19,"")</f>
        <v>0</v>
      </c>
      <c r="M19" s="4" t="str">
        <f>IF($C19&gt;0,'MATR.ASSET.MINACCE'!K19,"")</f>
        <v>X</v>
      </c>
      <c r="N19" s="4" t="str">
        <f>IF($C19&gt;0,'MATR.ASSET.MINACCE'!L19,"")</f>
        <v>X</v>
      </c>
      <c r="O19" s="4" t="str">
        <f>IF($C19&gt;0,'MATR.ASSET.MINACCE'!M19,"")</f>
        <v>X</v>
      </c>
      <c r="P19" s="4">
        <f>IF($C19&gt;0,'MATR.ASSET.MINACCE'!N19,"")</f>
        <v>0</v>
      </c>
      <c r="Q19" s="4" t="str">
        <f>IF($C19&gt;0,'MATR.ASSET.MINACCE'!O19,"")</f>
        <v>X</v>
      </c>
      <c r="R19" s="4" t="str">
        <f>IF($C19&gt;0,'MATR.ASSET.MINACCE'!P19,"")</f>
        <v>X</v>
      </c>
      <c r="S19" s="4" t="str">
        <f>IF($C19&gt;0,'MATR.ASSET.MINACCE'!Q19,"")</f>
        <v>X</v>
      </c>
      <c r="T19" s="4" t="str">
        <f>IF($C19&gt;0,'MATR.ASSET.MINACCE'!R19,"")</f>
        <v>X</v>
      </c>
      <c r="U19" s="4" t="str">
        <f>IF($C19&gt;0,'MATR.ASSET.MINACCE'!S19,"")</f>
        <v>X</v>
      </c>
      <c r="V19" s="4" t="str">
        <f>IF($C19&gt;0,'MATR.ASSET.MINACCE'!T19,"")</f>
        <v>X</v>
      </c>
      <c r="W19" s="4" t="str">
        <f>IF($C19&gt;0,'MATR.ASSET.MINACCE'!U19,"")</f>
        <v>X</v>
      </c>
      <c r="X19" s="4" t="str">
        <f>IF($C19&gt;0,'MATR.ASSET.MINACCE'!V19,"")</f>
        <v>X</v>
      </c>
      <c r="Y19" s="4" t="str">
        <f>IF($C19&gt;0,'MATR.ASSET.MINACCE'!W19,"")</f>
        <v>X</v>
      </c>
      <c r="Z19" s="4" t="str">
        <f>IF($C19&gt;0,'MATR.ASSET.MINACCE'!X19,"")</f>
        <v>X</v>
      </c>
      <c r="AA19" s="4" t="str">
        <f>IF($C19&gt;0,'MATR.ASSET.MINACCE'!Y19,"")</f>
        <v>X</v>
      </c>
      <c r="AB19" s="4" t="str">
        <f>IF($C19&gt;0,'MATR.ASSET.MINACCE'!Z19,"")</f>
        <v>X</v>
      </c>
      <c r="AC19" s="4">
        <f>IF($C19&gt;0,'MATR.ASSET.MINACCE'!AA19,"")</f>
        <v>0</v>
      </c>
      <c r="AD19" s="4" t="str">
        <f>IF($C19&gt;0,'MATR.ASSET.MINACCE'!AB19,"")</f>
        <v>X</v>
      </c>
      <c r="AE19" s="4">
        <f>IF($C19&gt;0,'MATR.ASSET.MINACCE'!AC19,"")</f>
        <v>0</v>
      </c>
      <c r="AF19" s="4" t="str">
        <f>IF($C19&gt;0,'MATR.ASSET.MINACCE'!AD19,"")</f>
        <v>X</v>
      </c>
      <c r="AG19" s="4">
        <f>IF($C19&gt;0,'MATR.ASSET.MINACCE'!AE19,"")</f>
        <v>0</v>
      </c>
      <c r="AH19" s="4">
        <f>IF($C19&gt;0,'MATR.ASSET.MINACCE'!AF19,"")</f>
        <v>0</v>
      </c>
      <c r="AI19" s="4">
        <f>IF($C19&gt;0,'MATR.ASSET.MINACCE'!AG19,"")</f>
        <v>0</v>
      </c>
      <c r="AJ19" s="4" t="str">
        <f>IF($C19&gt;0,'MATR.ASSET.MINACCE'!AH19,"")</f>
        <v>X</v>
      </c>
      <c r="AK19" s="4">
        <f>IF($C19&gt;0,'MATR.ASSET.MINACCE'!AI19,"")</f>
        <v>0</v>
      </c>
      <c r="AL19" s="4" t="str">
        <f>IF($C19&gt;0,'MATR.ASSET.MINACCE'!AJ19,"")</f>
        <v>X</v>
      </c>
      <c r="AM19" s="4" t="str">
        <f>IF($C19&gt;0,'MATR.ASSET.MINACCE'!AK19,"")</f>
        <v>X</v>
      </c>
      <c r="AN19" s="4">
        <f>IF($C19&gt;0,'MATR.ASSET.MINACCE'!AL19,"")</f>
        <v>0</v>
      </c>
      <c r="AO19" s="4">
        <f>IF($C19&gt;0,'MATR.ASSET.MINACCE'!AM19,"")</f>
        <v>0</v>
      </c>
      <c r="AP19" s="4" t="str">
        <f>IF($C19&gt;0,'MATR.ASSET.MINACCE'!AN19,"")</f>
        <v>X</v>
      </c>
      <c r="AQ19" s="4" t="str">
        <f>IF($C19&gt;0,'MATR.ASSET.MINACCE'!AO19,"")</f>
        <v>X</v>
      </c>
      <c r="AR19" s="4" t="str">
        <f>IF($C19&gt;0,'MATR.ASSET.MINACCE'!AP19,"")</f>
        <v>X</v>
      </c>
      <c r="AS19" s="4" t="str">
        <f>IF($C19&gt;0,'MATR.ASSET.MINACCE'!AQ19,"")</f>
        <v>X</v>
      </c>
      <c r="AT19" s="4" t="str">
        <f>IF($C19&gt;0,'MATR.ASSET.MINACCE'!AR19,"")</f>
        <v>X</v>
      </c>
      <c r="AU19" s="4" t="str">
        <f>IF($C19&gt;0,'MATR.ASSET.MINACCE'!AS19,"")</f>
        <v>X</v>
      </c>
      <c r="AV19" s="4" t="str">
        <f>IF($C19&gt;0,'MATR.ASSET.MINACCE'!AT19,"")</f>
        <v>X</v>
      </c>
      <c r="AW19" s="4" t="str">
        <f>IF($C19&gt;0,'MATR.ASSET.MINACCE'!AU19,"")</f>
        <v>X</v>
      </c>
      <c r="AX19" s="4">
        <f>IF($C19&gt;0,'MATR.ASSET.MINACCE'!AV19,"")</f>
        <v>0</v>
      </c>
      <c r="AY19" s="4">
        <f>IF($C19&gt;0,'MATR.ASSET.MINACCE'!AW19,"")</f>
        <v>0</v>
      </c>
      <c r="AZ19" s="4" t="str">
        <f>IF($C19&gt;0,'MATR.ASSET.MINACCE'!AX19,"")</f>
        <v>X</v>
      </c>
      <c r="BA19" s="4">
        <f>IF($C19&gt;0,'MATR.ASSET.MINACCE'!AY19,"")</f>
        <v>0</v>
      </c>
      <c r="BB19" s="4">
        <f>IF($C19&gt;0,'MATR.ASSET.MINACCE'!AZ19,"")</f>
        <v>0</v>
      </c>
      <c r="BC19" s="4">
        <f>IF($C19&gt;0,'MATR.ASSET.MINACCE'!BA19,"")</f>
        <v>0</v>
      </c>
    </row>
    <row r="20" spans="1:55" ht="45" customHeight="1" x14ac:dyDescent="0.25">
      <c r="A20" s="4">
        <f>D20/51*C20*DETERMINAZ.PROBABILITA!$K$60</f>
        <v>1.2518262206843522</v>
      </c>
      <c r="B20" s="72" t="s">
        <v>395</v>
      </c>
      <c r="C20" s="4">
        <f t="shared" si="0"/>
        <v>1.1000000000000001</v>
      </c>
      <c r="D20" s="4">
        <f t="shared" si="1"/>
        <v>37</v>
      </c>
      <c r="E20" s="4">
        <f>IF($C20&gt;0,'MATR.ASSET.MINACCE'!C20,"")</f>
        <v>0</v>
      </c>
      <c r="F20" s="4">
        <f>IF($C20&gt;0,'MATR.ASSET.MINACCE'!D20,"")</f>
        <v>0</v>
      </c>
      <c r="G20" s="4">
        <f>IF($C20&gt;0,'MATR.ASSET.MINACCE'!E20,"")</f>
        <v>0</v>
      </c>
      <c r="H20" s="4">
        <f>IF($C20&gt;0,'MATR.ASSET.MINACCE'!F20,"")</f>
        <v>0</v>
      </c>
      <c r="I20" s="4" t="str">
        <f>IF($C20&gt;0,'MATR.ASSET.MINACCE'!G20,"")</f>
        <v>X</v>
      </c>
      <c r="J20" s="4">
        <f>IF($C20&gt;0,'MATR.ASSET.MINACCE'!H20,"")</f>
        <v>0</v>
      </c>
      <c r="K20" s="4" t="str">
        <f>IF($C20&gt;0,'MATR.ASSET.MINACCE'!I20,"")</f>
        <v>X</v>
      </c>
      <c r="L20" s="4" t="str">
        <f>IF($C20&gt;0,'MATR.ASSET.MINACCE'!J20,"")</f>
        <v>X</v>
      </c>
      <c r="M20" s="4" t="str">
        <f>IF($C20&gt;0,'MATR.ASSET.MINACCE'!K20,"")</f>
        <v>X</v>
      </c>
      <c r="N20" s="4" t="str">
        <f>IF($C20&gt;0,'MATR.ASSET.MINACCE'!L20,"")</f>
        <v>X</v>
      </c>
      <c r="O20" s="4" t="str">
        <f>IF($C20&gt;0,'MATR.ASSET.MINACCE'!M20,"")</f>
        <v>X</v>
      </c>
      <c r="P20" s="4" t="str">
        <f>IF($C20&gt;0,'MATR.ASSET.MINACCE'!N20,"")</f>
        <v>X</v>
      </c>
      <c r="Q20" s="4" t="str">
        <f>IF($C20&gt;0,'MATR.ASSET.MINACCE'!O20,"")</f>
        <v>X</v>
      </c>
      <c r="R20" s="4" t="str">
        <f>IF($C20&gt;0,'MATR.ASSET.MINACCE'!P20,"")</f>
        <v>X</v>
      </c>
      <c r="S20" s="4" t="str">
        <f>IF($C20&gt;0,'MATR.ASSET.MINACCE'!Q20,"")</f>
        <v>X</v>
      </c>
      <c r="T20" s="4" t="str">
        <f>IF($C20&gt;0,'MATR.ASSET.MINACCE'!R20,"")</f>
        <v>X</v>
      </c>
      <c r="U20" s="4">
        <f>IF($C20&gt;0,'MATR.ASSET.MINACCE'!S20,"")</f>
        <v>0</v>
      </c>
      <c r="V20" s="4" t="str">
        <f>IF($C20&gt;0,'MATR.ASSET.MINACCE'!T20,"")</f>
        <v>X</v>
      </c>
      <c r="W20" s="4" t="str">
        <f>IF($C20&gt;0,'MATR.ASSET.MINACCE'!U20,"")</f>
        <v>X</v>
      </c>
      <c r="X20" s="4" t="str">
        <f>IF($C20&gt;0,'MATR.ASSET.MINACCE'!V20,"")</f>
        <v>X</v>
      </c>
      <c r="Y20" s="4" t="str">
        <f>IF($C20&gt;0,'MATR.ASSET.MINACCE'!W20,"")</f>
        <v>X</v>
      </c>
      <c r="Z20" s="4">
        <f>IF($C20&gt;0,'MATR.ASSET.MINACCE'!X20,"")</f>
        <v>0</v>
      </c>
      <c r="AA20" s="4" t="str">
        <f>IF($C20&gt;0,'MATR.ASSET.MINACCE'!Y20,"")</f>
        <v>X</v>
      </c>
      <c r="AB20" s="4" t="str">
        <f>IF($C20&gt;0,'MATR.ASSET.MINACCE'!Z20,"")</f>
        <v>X</v>
      </c>
      <c r="AC20" s="4">
        <f>IF($C20&gt;0,'MATR.ASSET.MINACCE'!AA20,"")</f>
        <v>0</v>
      </c>
      <c r="AD20" s="4" t="str">
        <f>IF($C20&gt;0,'MATR.ASSET.MINACCE'!AB20,"")</f>
        <v>X</v>
      </c>
      <c r="AE20" s="4" t="str">
        <f>IF($C20&gt;0,'MATR.ASSET.MINACCE'!AC20,"")</f>
        <v>X</v>
      </c>
      <c r="AF20" s="4" t="str">
        <f>IF($C20&gt;0,'MATR.ASSET.MINACCE'!AD20,"")</f>
        <v>X</v>
      </c>
      <c r="AG20" s="4">
        <f>IF($C20&gt;0,'MATR.ASSET.MINACCE'!AE20,"")</f>
        <v>0</v>
      </c>
      <c r="AH20" s="4">
        <f>IF($C20&gt;0,'MATR.ASSET.MINACCE'!AF20,"")</f>
        <v>0</v>
      </c>
      <c r="AI20" s="4">
        <f>IF($C20&gt;0,'MATR.ASSET.MINACCE'!AG20,"")</f>
        <v>0</v>
      </c>
      <c r="AJ20" s="4" t="str">
        <f>IF($C20&gt;0,'MATR.ASSET.MINACCE'!AH20,"")</f>
        <v>X</v>
      </c>
      <c r="AK20" s="4" t="str">
        <f>IF($C20&gt;0,'MATR.ASSET.MINACCE'!AI20,"")</f>
        <v>X</v>
      </c>
      <c r="AL20" s="4" t="str">
        <f>IF($C20&gt;0,'MATR.ASSET.MINACCE'!AJ20,"")</f>
        <v>X</v>
      </c>
      <c r="AM20" s="4" t="str">
        <f>IF($C20&gt;0,'MATR.ASSET.MINACCE'!AK20,"")</f>
        <v>X</v>
      </c>
      <c r="AN20" s="4" t="str">
        <f>IF($C20&gt;0,'MATR.ASSET.MINACCE'!AL20,"")</f>
        <v>X</v>
      </c>
      <c r="AO20" s="4" t="str">
        <f>IF($C20&gt;0,'MATR.ASSET.MINACCE'!AM20,"")</f>
        <v>X</v>
      </c>
      <c r="AP20" s="4" t="str">
        <f>IF($C20&gt;0,'MATR.ASSET.MINACCE'!AN20,"")</f>
        <v>X</v>
      </c>
      <c r="AQ20" s="4" t="str">
        <f>IF($C20&gt;0,'MATR.ASSET.MINACCE'!AO20,"")</f>
        <v>X</v>
      </c>
      <c r="AR20" s="4" t="str">
        <f>IF($C20&gt;0,'MATR.ASSET.MINACCE'!AP20,"")</f>
        <v>X</v>
      </c>
      <c r="AS20" s="4" t="str">
        <f>IF($C20&gt;0,'MATR.ASSET.MINACCE'!AQ20,"")</f>
        <v>X</v>
      </c>
      <c r="AT20" s="4" t="str">
        <f>IF($C20&gt;0,'MATR.ASSET.MINACCE'!AR20,"")</f>
        <v>X</v>
      </c>
      <c r="AU20" s="4">
        <f>IF($C20&gt;0,'MATR.ASSET.MINACCE'!AS20,"")</f>
        <v>0</v>
      </c>
      <c r="AV20" s="4" t="str">
        <f>IF($C20&gt;0,'MATR.ASSET.MINACCE'!AT20,"")</f>
        <v>X</v>
      </c>
      <c r="AW20" s="4" t="str">
        <f>IF($C20&gt;0,'MATR.ASSET.MINACCE'!AU20,"")</f>
        <v>X</v>
      </c>
      <c r="AX20" s="4">
        <f>IF($C20&gt;0,'MATR.ASSET.MINACCE'!AV20,"")</f>
        <v>0</v>
      </c>
      <c r="AY20" s="4" t="str">
        <f>IF($C20&gt;0,'MATR.ASSET.MINACCE'!AW20,"")</f>
        <v>X</v>
      </c>
      <c r="AZ20" s="4" t="str">
        <f>IF($C20&gt;0,'MATR.ASSET.MINACCE'!AX20,"")</f>
        <v>X</v>
      </c>
      <c r="BA20" s="4" t="str">
        <f>IF($C20&gt;0,'MATR.ASSET.MINACCE'!AY20,"")</f>
        <v>X</v>
      </c>
      <c r="BB20" s="4" t="str">
        <f>IF($C20&gt;0,'MATR.ASSET.MINACCE'!AZ20,"")</f>
        <v>X</v>
      </c>
      <c r="BC20" s="4">
        <f>IF($C20&gt;0,'MATR.ASSET.MINACCE'!BA20,"")</f>
        <v>0</v>
      </c>
    </row>
    <row r="21" spans="1:55" ht="45" customHeight="1" x14ac:dyDescent="0.25">
      <c r="A21" s="4">
        <f>D21/51*C21*DETERMINAZ.PROBABILITA!$K$60</f>
        <v>0</v>
      </c>
      <c r="B21" s="72" t="s">
        <v>397</v>
      </c>
      <c r="C21" s="4">
        <f t="shared" si="0"/>
        <v>0</v>
      </c>
      <c r="D21" s="4">
        <f t="shared" si="1"/>
        <v>0</v>
      </c>
      <c r="E21" s="4" t="str">
        <f>IF($C21&gt;0,'MATR.ASSET.MINACCE'!C21,"")</f>
        <v/>
      </c>
      <c r="F21" s="4" t="str">
        <f>IF($C21&gt;0,'MATR.ASSET.MINACCE'!D21,"")</f>
        <v/>
      </c>
      <c r="G21" s="4" t="str">
        <f>IF($C21&gt;0,'MATR.ASSET.MINACCE'!E21,"")</f>
        <v/>
      </c>
      <c r="H21" s="4" t="str">
        <f>IF($C21&gt;0,'MATR.ASSET.MINACCE'!F21,"")</f>
        <v/>
      </c>
      <c r="I21" s="4" t="str">
        <f>IF($C21&gt;0,'MATR.ASSET.MINACCE'!G21,"")</f>
        <v/>
      </c>
      <c r="J21" s="4" t="str">
        <f>IF($C21&gt;0,'MATR.ASSET.MINACCE'!H21,"")</f>
        <v/>
      </c>
      <c r="K21" s="4" t="str">
        <f>IF($C21&gt;0,'MATR.ASSET.MINACCE'!I21,"")</f>
        <v/>
      </c>
      <c r="L21" s="4" t="str">
        <f>IF($C21&gt;0,'MATR.ASSET.MINACCE'!J21,"")</f>
        <v/>
      </c>
      <c r="M21" s="4" t="str">
        <f>IF($C21&gt;0,'MATR.ASSET.MINACCE'!K21,"")</f>
        <v/>
      </c>
      <c r="N21" s="4" t="str">
        <f>IF($C21&gt;0,'MATR.ASSET.MINACCE'!L21,"")</f>
        <v/>
      </c>
      <c r="O21" s="4" t="str">
        <f>IF($C21&gt;0,'MATR.ASSET.MINACCE'!M21,"")</f>
        <v/>
      </c>
      <c r="P21" s="4" t="str">
        <f>IF($C21&gt;0,'MATR.ASSET.MINACCE'!N21,"")</f>
        <v/>
      </c>
      <c r="Q21" s="4" t="str">
        <f>IF($C21&gt;0,'MATR.ASSET.MINACCE'!O21,"")</f>
        <v/>
      </c>
      <c r="R21" s="4" t="str">
        <f>IF($C21&gt;0,'MATR.ASSET.MINACCE'!P21,"")</f>
        <v/>
      </c>
      <c r="S21" s="4" t="str">
        <f>IF($C21&gt;0,'MATR.ASSET.MINACCE'!Q21,"")</f>
        <v/>
      </c>
      <c r="T21" s="4" t="str">
        <f>IF($C21&gt;0,'MATR.ASSET.MINACCE'!R21,"")</f>
        <v/>
      </c>
      <c r="U21" s="4" t="str">
        <f>IF($C21&gt;0,'MATR.ASSET.MINACCE'!S21,"")</f>
        <v/>
      </c>
      <c r="V21" s="4" t="str">
        <f>IF($C21&gt;0,'MATR.ASSET.MINACCE'!T21,"")</f>
        <v/>
      </c>
      <c r="W21" s="4" t="str">
        <f>IF($C21&gt;0,'MATR.ASSET.MINACCE'!U21,"")</f>
        <v/>
      </c>
      <c r="X21" s="4" t="str">
        <f>IF($C21&gt;0,'MATR.ASSET.MINACCE'!V21,"")</f>
        <v/>
      </c>
      <c r="Y21" s="4" t="str">
        <f>IF($C21&gt;0,'MATR.ASSET.MINACCE'!W21,"")</f>
        <v/>
      </c>
      <c r="Z21" s="4" t="str">
        <f>IF($C21&gt;0,'MATR.ASSET.MINACCE'!X21,"")</f>
        <v/>
      </c>
      <c r="AA21" s="4" t="str">
        <f>IF($C21&gt;0,'MATR.ASSET.MINACCE'!Y21,"")</f>
        <v/>
      </c>
      <c r="AB21" s="4" t="str">
        <f>IF($C21&gt;0,'MATR.ASSET.MINACCE'!Z21,"")</f>
        <v/>
      </c>
      <c r="AC21" s="4" t="str">
        <f>IF($C21&gt;0,'MATR.ASSET.MINACCE'!AA21,"")</f>
        <v/>
      </c>
      <c r="AD21" s="4" t="str">
        <f>IF($C21&gt;0,'MATR.ASSET.MINACCE'!AB21,"")</f>
        <v/>
      </c>
      <c r="AE21" s="4" t="str">
        <f>IF($C21&gt;0,'MATR.ASSET.MINACCE'!AC21,"")</f>
        <v/>
      </c>
      <c r="AF21" s="4" t="str">
        <f>IF($C21&gt;0,'MATR.ASSET.MINACCE'!AD21,"")</f>
        <v/>
      </c>
      <c r="AG21" s="4" t="str">
        <f>IF($C21&gt;0,'MATR.ASSET.MINACCE'!AE21,"")</f>
        <v/>
      </c>
      <c r="AH21" s="4" t="str">
        <f>IF($C21&gt;0,'MATR.ASSET.MINACCE'!AF21,"")</f>
        <v/>
      </c>
      <c r="AI21" s="4" t="str">
        <f>IF($C21&gt;0,'MATR.ASSET.MINACCE'!AG21,"")</f>
        <v/>
      </c>
      <c r="AJ21" s="4" t="str">
        <f>IF($C21&gt;0,'MATR.ASSET.MINACCE'!AH21,"")</f>
        <v/>
      </c>
      <c r="AK21" s="4" t="str">
        <f>IF($C21&gt;0,'MATR.ASSET.MINACCE'!AI21,"")</f>
        <v/>
      </c>
      <c r="AL21" s="4" t="str">
        <f>IF($C21&gt;0,'MATR.ASSET.MINACCE'!AJ21,"")</f>
        <v/>
      </c>
      <c r="AM21" s="4" t="str">
        <f>IF($C21&gt;0,'MATR.ASSET.MINACCE'!AK21,"")</f>
        <v/>
      </c>
      <c r="AN21" s="4" t="str">
        <f>IF($C21&gt;0,'MATR.ASSET.MINACCE'!AL21,"")</f>
        <v/>
      </c>
      <c r="AO21" s="4" t="str">
        <f>IF($C21&gt;0,'MATR.ASSET.MINACCE'!AM21,"")</f>
        <v/>
      </c>
      <c r="AP21" s="4" t="str">
        <f>IF($C21&gt;0,'MATR.ASSET.MINACCE'!AN21,"")</f>
        <v/>
      </c>
      <c r="AQ21" s="4" t="str">
        <f>IF($C21&gt;0,'MATR.ASSET.MINACCE'!AO21,"")</f>
        <v/>
      </c>
      <c r="AR21" s="4" t="str">
        <f>IF($C21&gt;0,'MATR.ASSET.MINACCE'!AP21,"")</f>
        <v/>
      </c>
      <c r="AS21" s="4" t="str">
        <f>IF($C21&gt;0,'MATR.ASSET.MINACCE'!AQ21,"")</f>
        <v/>
      </c>
      <c r="AT21" s="4" t="str">
        <f>IF($C21&gt;0,'MATR.ASSET.MINACCE'!AR21,"")</f>
        <v/>
      </c>
      <c r="AU21" s="4" t="str">
        <f>IF($C21&gt;0,'MATR.ASSET.MINACCE'!AS21,"")</f>
        <v/>
      </c>
      <c r="AV21" s="4" t="str">
        <f>IF($C21&gt;0,'MATR.ASSET.MINACCE'!AT21,"")</f>
        <v/>
      </c>
      <c r="AW21" s="4" t="str">
        <f>IF($C21&gt;0,'MATR.ASSET.MINACCE'!AU21,"")</f>
        <v/>
      </c>
      <c r="AX21" s="4" t="str">
        <f>IF($C21&gt;0,'MATR.ASSET.MINACCE'!AV21,"")</f>
        <v/>
      </c>
      <c r="AY21" s="4" t="str">
        <f>IF($C21&gt;0,'MATR.ASSET.MINACCE'!AW21,"")</f>
        <v/>
      </c>
      <c r="AZ21" s="4" t="str">
        <f>IF($C21&gt;0,'MATR.ASSET.MINACCE'!AX21,"")</f>
        <v/>
      </c>
      <c r="BA21" s="4" t="str">
        <f>IF($C21&gt;0,'MATR.ASSET.MINACCE'!AY21,"")</f>
        <v/>
      </c>
      <c r="BB21" s="4" t="str">
        <f>IF($C21&gt;0,'MATR.ASSET.MINACCE'!AZ21,"")</f>
        <v/>
      </c>
      <c r="BC21" s="4" t="str">
        <f>IF($C21&gt;0,'MATR.ASSET.MINACCE'!BA21,"")</f>
        <v/>
      </c>
    </row>
    <row r="22" spans="1:55" ht="45" customHeight="1" x14ac:dyDescent="0.25">
      <c r="A22" s="4">
        <f>D22/51*C22*DETERMINAZ.PROBABILITA!$K$60</f>
        <v>0</v>
      </c>
      <c r="B22" s="72" t="s">
        <v>399</v>
      </c>
      <c r="C22" s="4">
        <f t="shared" si="0"/>
        <v>0</v>
      </c>
      <c r="D22" s="4">
        <f t="shared" si="1"/>
        <v>0</v>
      </c>
      <c r="E22" s="4" t="str">
        <f>IF($C22&gt;0,'MATR.ASSET.MINACCE'!C22,"")</f>
        <v/>
      </c>
      <c r="F22" s="4" t="str">
        <f>IF($C22&gt;0,'MATR.ASSET.MINACCE'!D22,"")</f>
        <v/>
      </c>
      <c r="G22" s="4" t="str">
        <f>IF($C22&gt;0,'MATR.ASSET.MINACCE'!E22,"")</f>
        <v/>
      </c>
      <c r="H22" s="4" t="str">
        <f>IF($C22&gt;0,'MATR.ASSET.MINACCE'!F22,"")</f>
        <v/>
      </c>
      <c r="I22" s="4" t="str">
        <f>IF($C22&gt;0,'MATR.ASSET.MINACCE'!G22,"")</f>
        <v/>
      </c>
      <c r="J22" s="4" t="str">
        <f>IF($C22&gt;0,'MATR.ASSET.MINACCE'!H22,"")</f>
        <v/>
      </c>
      <c r="K22" s="4" t="str">
        <f>IF($C22&gt;0,'MATR.ASSET.MINACCE'!I22,"")</f>
        <v/>
      </c>
      <c r="L22" s="4" t="str">
        <f>IF($C22&gt;0,'MATR.ASSET.MINACCE'!J22,"")</f>
        <v/>
      </c>
      <c r="M22" s="4" t="str">
        <f>IF($C22&gt;0,'MATR.ASSET.MINACCE'!K22,"")</f>
        <v/>
      </c>
      <c r="N22" s="4" t="str">
        <f>IF($C22&gt;0,'MATR.ASSET.MINACCE'!L22,"")</f>
        <v/>
      </c>
      <c r="O22" s="4" t="str">
        <f>IF($C22&gt;0,'MATR.ASSET.MINACCE'!M22,"")</f>
        <v/>
      </c>
      <c r="P22" s="4" t="str">
        <f>IF($C22&gt;0,'MATR.ASSET.MINACCE'!N22,"")</f>
        <v/>
      </c>
      <c r="Q22" s="4" t="str">
        <f>IF($C22&gt;0,'MATR.ASSET.MINACCE'!O22,"")</f>
        <v/>
      </c>
      <c r="R22" s="4" t="str">
        <f>IF($C22&gt;0,'MATR.ASSET.MINACCE'!P22,"")</f>
        <v/>
      </c>
      <c r="S22" s="4" t="str">
        <f>IF($C22&gt;0,'MATR.ASSET.MINACCE'!Q22,"")</f>
        <v/>
      </c>
      <c r="T22" s="4" t="str">
        <f>IF($C22&gt;0,'MATR.ASSET.MINACCE'!R22,"")</f>
        <v/>
      </c>
      <c r="U22" s="4" t="str">
        <f>IF($C22&gt;0,'MATR.ASSET.MINACCE'!S22,"")</f>
        <v/>
      </c>
      <c r="V22" s="4" t="str">
        <f>IF($C22&gt;0,'MATR.ASSET.MINACCE'!T22,"")</f>
        <v/>
      </c>
      <c r="W22" s="4" t="str">
        <f>IF($C22&gt;0,'MATR.ASSET.MINACCE'!U22,"")</f>
        <v/>
      </c>
      <c r="X22" s="4" t="str">
        <f>IF($C22&gt;0,'MATR.ASSET.MINACCE'!V22,"")</f>
        <v/>
      </c>
      <c r="Y22" s="4" t="str">
        <f>IF($C22&gt;0,'MATR.ASSET.MINACCE'!W22,"")</f>
        <v/>
      </c>
      <c r="Z22" s="4" t="str">
        <f>IF($C22&gt;0,'MATR.ASSET.MINACCE'!X22,"")</f>
        <v/>
      </c>
      <c r="AA22" s="4" t="str">
        <f>IF($C22&gt;0,'MATR.ASSET.MINACCE'!Y22,"")</f>
        <v/>
      </c>
      <c r="AB22" s="4" t="str">
        <f>IF($C22&gt;0,'MATR.ASSET.MINACCE'!Z22,"")</f>
        <v/>
      </c>
      <c r="AC22" s="4" t="str">
        <f>IF($C22&gt;0,'MATR.ASSET.MINACCE'!AA22,"")</f>
        <v/>
      </c>
      <c r="AD22" s="4" t="str">
        <f>IF($C22&gt;0,'MATR.ASSET.MINACCE'!AB22,"")</f>
        <v/>
      </c>
      <c r="AE22" s="4" t="str">
        <f>IF($C22&gt;0,'MATR.ASSET.MINACCE'!AC22,"")</f>
        <v/>
      </c>
      <c r="AF22" s="4" t="str">
        <f>IF($C22&gt;0,'MATR.ASSET.MINACCE'!AD22,"")</f>
        <v/>
      </c>
      <c r="AG22" s="4" t="str">
        <f>IF($C22&gt;0,'MATR.ASSET.MINACCE'!AE22,"")</f>
        <v/>
      </c>
      <c r="AH22" s="4" t="str">
        <f>IF($C22&gt;0,'MATR.ASSET.MINACCE'!AF22,"")</f>
        <v/>
      </c>
      <c r="AI22" s="4" t="str">
        <f>IF($C22&gt;0,'MATR.ASSET.MINACCE'!AG22,"")</f>
        <v/>
      </c>
      <c r="AJ22" s="4" t="str">
        <f>IF($C22&gt;0,'MATR.ASSET.MINACCE'!AH22,"")</f>
        <v/>
      </c>
      <c r="AK22" s="4" t="str">
        <f>IF($C22&gt;0,'MATR.ASSET.MINACCE'!AI22,"")</f>
        <v/>
      </c>
      <c r="AL22" s="4" t="str">
        <f>IF($C22&gt;0,'MATR.ASSET.MINACCE'!AJ22,"")</f>
        <v/>
      </c>
      <c r="AM22" s="4" t="str">
        <f>IF($C22&gt;0,'MATR.ASSET.MINACCE'!AK22,"")</f>
        <v/>
      </c>
      <c r="AN22" s="4" t="str">
        <f>IF($C22&gt;0,'MATR.ASSET.MINACCE'!AL22,"")</f>
        <v/>
      </c>
      <c r="AO22" s="4" t="str">
        <f>IF($C22&gt;0,'MATR.ASSET.MINACCE'!AM22,"")</f>
        <v/>
      </c>
      <c r="AP22" s="4" t="str">
        <f>IF($C22&gt;0,'MATR.ASSET.MINACCE'!AN22,"")</f>
        <v/>
      </c>
      <c r="AQ22" s="4" t="str">
        <f>IF($C22&gt;0,'MATR.ASSET.MINACCE'!AO22,"")</f>
        <v/>
      </c>
      <c r="AR22" s="4" t="str">
        <f>IF($C22&gt;0,'MATR.ASSET.MINACCE'!AP22,"")</f>
        <v/>
      </c>
      <c r="AS22" s="4" t="str">
        <f>IF($C22&gt;0,'MATR.ASSET.MINACCE'!AQ22,"")</f>
        <v/>
      </c>
      <c r="AT22" s="4" t="str">
        <f>IF($C22&gt;0,'MATR.ASSET.MINACCE'!AR22,"")</f>
        <v/>
      </c>
      <c r="AU22" s="4" t="str">
        <f>IF($C22&gt;0,'MATR.ASSET.MINACCE'!AS22,"")</f>
        <v/>
      </c>
      <c r="AV22" s="4" t="str">
        <f>IF($C22&gt;0,'MATR.ASSET.MINACCE'!AT22,"")</f>
        <v/>
      </c>
      <c r="AW22" s="4" t="str">
        <f>IF($C22&gt;0,'MATR.ASSET.MINACCE'!AU22,"")</f>
        <v/>
      </c>
      <c r="AX22" s="4" t="str">
        <f>IF($C22&gt;0,'MATR.ASSET.MINACCE'!AV22,"")</f>
        <v/>
      </c>
      <c r="AY22" s="4" t="str">
        <f>IF($C22&gt;0,'MATR.ASSET.MINACCE'!AW22,"")</f>
        <v/>
      </c>
      <c r="AZ22" s="4" t="str">
        <f>IF($C22&gt;0,'MATR.ASSET.MINACCE'!AX22,"")</f>
        <v/>
      </c>
      <c r="BA22" s="4" t="str">
        <f>IF($C22&gt;0,'MATR.ASSET.MINACCE'!AY22,"")</f>
        <v/>
      </c>
      <c r="BB22" s="4" t="str">
        <f>IF($C22&gt;0,'MATR.ASSET.MINACCE'!AZ22,"")</f>
        <v/>
      </c>
      <c r="BC22" s="4" t="str">
        <f>IF($C22&gt;0,'MATR.ASSET.MINACCE'!BA22,"")</f>
        <v/>
      </c>
    </row>
    <row r="23" spans="1:55" ht="45" customHeight="1" x14ac:dyDescent="0.25">
      <c r="A23" s="4">
        <f>D23/51*C23*DETERMINAZ.PROBABILITA!$K$60</f>
        <v>0</v>
      </c>
      <c r="B23" s="72" t="s">
        <v>400</v>
      </c>
      <c r="C23" s="4">
        <f t="shared" si="0"/>
        <v>0</v>
      </c>
      <c r="D23" s="4">
        <f t="shared" si="1"/>
        <v>0</v>
      </c>
      <c r="E23" s="4" t="str">
        <f>IF($C23&gt;0,'MATR.ASSET.MINACCE'!C23,"")</f>
        <v/>
      </c>
      <c r="F23" s="4" t="str">
        <f>IF($C23&gt;0,'MATR.ASSET.MINACCE'!D23,"")</f>
        <v/>
      </c>
      <c r="G23" s="4" t="str">
        <f>IF($C23&gt;0,'MATR.ASSET.MINACCE'!E23,"")</f>
        <v/>
      </c>
      <c r="H23" s="4" t="str">
        <f>IF($C23&gt;0,'MATR.ASSET.MINACCE'!F23,"")</f>
        <v/>
      </c>
      <c r="I23" s="4" t="str">
        <f>IF($C23&gt;0,'MATR.ASSET.MINACCE'!G23,"")</f>
        <v/>
      </c>
      <c r="J23" s="4" t="str">
        <f>IF($C23&gt;0,'MATR.ASSET.MINACCE'!H23,"")</f>
        <v/>
      </c>
      <c r="K23" s="4" t="str">
        <f>IF($C23&gt;0,'MATR.ASSET.MINACCE'!I23,"")</f>
        <v/>
      </c>
      <c r="L23" s="4" t="str">
        <f>IF($C23&gt;0,'MATR.ASSET.MINACCE'!J23,"")</f>
        <v/>
      </c>
      <c r="M23" s="4" t="str">
        <f>IF($C23&gt;0,'MATR.ASSET.MINACCE'!K23,"")</f>
        <v/>
      </c>
      <c r="N23" s="4" t="str">
        <f>IF($C23&gt;0,'MATR.ASSET.MINACCE'!L23,"")</f>
        <v/>
      </c>
      <c r="O23" s="4" t="str">
        <f>IF($C23&gt;0,'MATR.ASSET.MINACCE'!M23,"")</f>
        <v/>
      </c>
      <c r="P23" s="4" t="str">
        <f>IF($C23&gt;0,'MATR.ASSET.MINACCE'!N23,"")</f>
        <v/>
      </c>
      <c r="Q23" s="4" t="str">
        <f>IF($C23&gt;0,'MATR.ASSET.MINACCE'!O23,"")</f>
        <v/>
      </c>
      <c r="R23" s="4" t="str">
        <f>IF($C23&gt;0,'MATR.ASSET.MINACCE'!P23,"")</f>
        <v/>
      </c>
      <c r="S23" s="4" t="str">
        <f>IF($C23&gt;0,'MATR.ASSET.MINACCE'!Q23,"")</f>
        <v/>
      </c>
      <c r="T23" s="4" t="str">
        <f>IF($C23&gt;0,'MATR.ASSET.MINACCE'!R23,"")</f>
        <v/>
      </c>
      <c r="U23" s="4" t="str">
        <f>IF($C23&gt;0,'MATR.ASSET.MINACCE'!S23,"")</f>
        <v/>
      </c>
      <c r="V23" s="4" t="str">
        <f>IF($C23&gt;0,'MATR.ASSET.MINACCE'!T23,"")</f>
        <v/>
      </c>
      <c r="W23" s="4" t="str">
        <f>IF($C23&gt;0,'MATR.ASSET.MINACCE'!U23,"")</f>
        <v/>
      </c>
      <c r="X23" s="4" t="str">
        <f>IF($C23&gt;0,'MATR.ASSET.MINACCE'!V23,"")</f>
        <v/>
      </c>
      <c r="Y23" s="4" t="str">
        <f>IF($C23&gt;0,'MATR.ASSET.MINACCE'!W23,"")</f>
        <v/>
      </c>
      <c r="Z23" s="4" t="str">
        <f>IF($C23&gt;0,'MATR.ASSET.MINACCE'!X23,"")</f>
        <v/>
      </c>
      <c r="AA23" s="4" t="str">
        <f>IF($C23&gt;0,'MATR.ASSET.MINACCE'!Y23,"")</f>
        <v/>
      </c>
      <c r="AB23" s="4" t="str">
        <f>IF($C23&gt;0,'MATR.ASSET.MINACCE'!Z23,"")</f>
        <v/>
      </c>
      <c r="AC23" s="4" t="str">
        <f>IF($C23&gt;0,'MATR.ASSET.MINACCE'!AA23,"")</f>
        <v/>
      </c>
      <c r="AD23" s="4" t="str">
        <f>IF($C23&gt;0,'MATR.ASSET.MINACCE'!AB23,"")</f>
        <v/>
      </c>
      <c r="AE23" s="4" t="str">
        <f>IF($C23&gt;0,'MATR.ASSET.MINACCE'!AC23,"")</f>
        <v/>
      </c>
      <c r="AF23" s="4" t="str">
        <f>IF($C23&gt;0,'MATR.ASSET.MINACCE'!AD23,"")</f>
        <v/>
      </c>
      <c r="AG23" s="4" t="str">
        <f>IF($C23&gt;0,'MATR.ASSET.MINACCE'!AE23,"")</f>
        <v/>
      </c>
      <c r="AH23" s="4" t="str">
        <f>IF($C23&gt;0,'MATR.ASSET.MINACCE'!AF23,"")</f>
        <v/>
      </c>
      <c r="AI23" s="4" t="str">
        <f>IF($C23&gt;0,'MATR.ASSET.MINACCE'!AG23,"")</f>
        <v/>
      </c>
      <c r="AJ23" s="4" t="str">
        <f>IF($C23&gt;0,'MATR.ASSET.MINACCE'!AH23,"")</f>
        <v/>
      </c>
      <c r="AK23" s="4" t="str">
        <f>IF($C23&gt;0,'MATR.ASSET.MINACCE'!AI23,"")</f>
        <v/>
      </c>
      <c r="AL23" s="4" t="str">
        <f>IF($C23&gt;0,'MATR.ASSET.MINACCE'!AJ23,"")</f>
        <v/>
      </c>
      <c r="AM23" s="4" t="str">
        <f>IF($C23&gt;0,'MATR.ASSET.MINACCE'!AK23,"")</f>
        <v/>
      </c>
      <c r="AN23" s="4" t="str">
        <f>IF($C23&gt;0,'MATR.ASSET.MINACCE'!AL23,"")</f>
        <v/>
      </c>
      <c r="AO23" s="4" t="str">
        <f>IF($C23&gt;0,'MATR.ASSET.MINACCE'!AM23,"")</f>
        <v/>
      </c>
      <c r="AP23" s="4" t="str">
        <f>IF($C23&gt;0,'MATR.ASSET.MINACCE'!AN23,"")</f>
        <v/>
      </c>
      <c r="AQ23" s="4" t="str">
        <f>IF($C23&gt;0,'MATR.ASSET.MINACCE'!AO23,"")</f>
        <v/>
      </c>
      <c r="AR23" s="4" t="str">
        <f>IF($C23&gt;0,'MATR.ASSET.MINACCE'!AP23,"")</f>
        <v/>
      </c>
      <c r="AS23" s="4" t="str">
        <f>IF($C23&gt;0,'MATR.ASSET.MINACCE'!AQ23,"")</f>
        <v/>
      </c>
      <c r="AT23" s="4" t="str">
        <f>IF($C23&gt;0,'MATR.ASSET.MINACCE'!AR23,"")</f>
        <v/>
      </c>
      <c r="AU23" s="4" t="str">
        <f>IF($C23&gt;0,'MATR.ASSET.MINACCE'!AS23,"")</f>
        <v/>
      </c>
      <c r="AV23" s="4" t="str">
        <f>IF($C23&gt;0,'MATR.ASSET.MINACCE'!AT23,"")</f>
        <v/>
      </c>
      <c r="AW23" s="4" t="str">
        <f>IF($C23&gt;0,'MATR.ASSET.MINACCE'!AU23,"")</f>
        <v/>
      </c>
      <c r="AX23" s="4" t="str">
        <f>IF($C23&gt;0,'MATR.ASSET.MINACCE'!AV23,"")</f>
        <v/>
      </c>
      <c r="AY23" s="4" t="str">
        <f>IF($C23&gt;0,'MATR.ASSET.MINACCE'!AW23,"")</f>
        <v/>
      </c>
      <c r="AZ23" s="4" t="str">
        <f>IF($C23&gt;0,'MATR.ASSET.MINACCE'!AX23,"")</f>
        <v/>
      </c>
      <c r="BA23" s="4" t="str">
        <f>IF($C23&gt;0,'MATR.ASSET.MINACCE'!AY23,"")</f>
        <v/>
      </c>
      <c r="BB23" s="4" t="str">
        <f>IF($C23&gt;0,'MATR.ASSET.MINACCE'!AZ23,"")</f>
        <v/>
      </c>
      <c r="BC23" s="4" t="str">
        <f>IF($C23&gt;0,'MATR.ASSET.MINACCE'!BA23,"")</f>
        <v/>
      </c>
    </row>
    <row r="24" spans="1:55" ht="45" customHeight="1" x14ac:dyDescent="0.25">
      <c r="A24" s="4">
        <f>D24/51*C24*DETERMINAZ.PROBABILITA!$K$60</f>
        <v>0</v>
      </c>
      <c r="B24" s="72" t="s">
        <v>401</v>
      </c>
      <c r="C24" s="4">
        <f t="shared" si="0"/>
        <v>0</v>
      </c>
      <c r="D24" s="4">
        <f t="shared" si="1"/>
        <v>0</v>
      </c>
      <c r="E24" s="4" t="str">
        <f>IF($C24&gt;0,'MATR.ASSET.MINACCE'!C24,"")</f>
        <v/>
      </c>
      <c r="F24" s="4" t="str">
        <f>IF($C24&gt;0,'MATR.ASSET.MINACCE'!D24,"")</f>
        <v/>
      </c>
      <c r="G24" s="4" t="str">
        <f>IF($C24&gt;0,'MATR.ASSET.MINACCE'!E24,"")</f>
        <v/>
      </c>
      <c r="H24" s="4" t="str">
        <f>IF($C24&gt;0,'MATR.ASSET.MINACCE'!F24,"")</f>
        <v/>
      </c>
      <c r="I24" s="4" t="str">
        <f>IF($C24&gt;0,'MATR.ASSET.MINACCE'!G24,"")</f>
        <v/>
      </c>
      <c r="J24" s="4" t="str">
        <f>IF($C24&gt;0,'MATR.ASSET.MINACCE'!H24,"")</f>
        <v/>
      </c>
      <c r="K24" s="4" t="str">
        <f>IF($C24&gt;0,'MATR.ASSET.MINACCE'!I24,"")</f>
        <v/>
      </c>
      <c r="L24" s="4" t="str">
        <f>IF($C24&gt;0,'MATR.ASSET.MINACCE'!J24,"")</f>
        <v/>
      </c>
      <c r="M24" s="4" t="str">
        <f>IF($C24&gt;0,'MATR.ASSET.MINACCE'!K24,"")</f>
        <v/>
      </c>
      <c r="N24" s="4" t="str">
        <f>IF($C24&gt;0,'MATR.ASSET.MINACCE'!L24,"")</f>
        <v/>
      </c>
      <c r="O24" s="4" t="str">
        <f>IF($C24&gt;0,'MATR.ASSET.MINACCE'!M24,"")</f>
        <v/>
      </c>
      <c r="P24" s="4" t="str">
        <f>IF($C24&gt;0,'MATR.ASSET.MINACCE'!N24,"")</f>
        <v/>
      </c>
      <c r="Q24" s="4" t="str">
        <f>IF($C24&gt;0,'MATR.ASSET.MINACCE'!O24,"")</f>
        <v/>
      </c>
      <c r="R24" s="4" t="str">
        <f>IF($C24&gt;0,'MATR.ASSET.MINACCE'!P24,"")</f>
        <v/>
      </c>
      <c r="S24" s="4" t="str">
        <f>IF($C24&gt;0,'MATR.ASSET.MINACCE'!Q24,"")</f>
        <v/>
      </c>
      <c r="T24" s="4" t="str">
        <f>IF($C24&gt;0,'MATR.ASSET.MINACCE'!R24,"")</f>
        <v/>
      </c>
      <c r="U24" s="4" t="str">
        <f>IF($C24&gt;0,'MATR.ASSET.MINACCE'!S24,"")</f>
        <v/>
      </c>
      <c r="V24" s="4" t="str">
        <f>IF($C24&gt;0,'MATR.ASSET.MINACCE'!T24,"")</f>
        <v/>
      </c>
      <c r="W24" s="4" t="str">
        <f>IF($C24&gt;0,'MATR.ASSET.MINACCE'!U24,"")</f>
        <v/>
      </c>
      <c r="X24" s="4" t="str">
        <f>IF($C24&gt;0,'MATR.ASSET.MINACCE'!V24,"")</f>
        <v/>
      </c>
      <c r="Y24" s="4" t="str">
        <f>IF($C24&gt;0,'MATR.ASSET.MINACCE'!W24,"")</f>
        <v/>
      </c>
      <c r="Z24" s="4" t="str">
        <f>IF($C24&gt;0,'MATR.ASSET.MINACCE'!X24,"")</f>
        <v/>
      </c>
      <c r="AA24" s="4" t="str">
        <f>IF($C24&gt;0,'MATR.ASSET.MINACCE'!Y24,"")</f>
        <v/>
      </c>
      <c r="AB24" s="4" t="str">
        <f>IF($C24&gt;0,'MATR.ASSET.MINACCE'!Z24,"")</f>
        <v/>
      </c>
      <c r="AC24" s="4" t="str">
        <f>IF($C24&gt;0,'MATR.ASSET.MINACCE'!AA24,"")</f>
        <v/>
      </c>
      <c r="AD24" s="4" t="str">
        <f>IF($C24&gt;0,'MATR.ASSET.MINACCE'!AB24,"")</f>
        <v/>
      </c>
      <c r="AE24" s="4" t="str">
        <f>IF($C24&gt;0,'MATR.ASSET.MINACCE'!AC24,"")</f>
        <v/>
      </c>
      <c r="AF24" s="4" t="str">
        <f>IF($C24&gt;0,'MATR.ASSET.MINACCE'!AD24,"")</f>
        <v/>
      </c>
      <c r="AG24" s="4" t="str">
        <f>IF($C24&gt;0,'MATR.ASSET.MINACCE'!AE24,"")</f>
        <v/>
      </c>
      <c r="AH24" s="4" t="str">
        <f>IF($C24&gt;0,'MATR.ASSET.MINACCE'!AF24,"")</f>
        <v/>
      </c>
      <c r="AI24" s="4" t="str">
        <f>IF($C24&gt;0,'MATR.ASSET.MINACCE'!AG24,"")</f>
        <v/>
      </c>
      <c r="AJ24" s="4" t="str">
        <f>IF($C24&gt;0,'MATR.ASSET.MINACCE'!AH24,"")</f>
        <v/>
      </c>
      <c r="AK24" s="4" t="str">
        <f>IF($C24&gt;0,'MATR.ASSET.MINACCE'!AI24,"")</f>
        <v/>
      </c>
      <c r="AL24" s="4" t="str">
        <f>IF($C24&gt;0,'MATR.ASSET.MINACCE'!AJ24,"")</f>
        <v/>
      </c>
      <c r="AM24" s="4" t="str">
        <f>IF($C24&gt;0,'MATR.ASSET.MINACCE'!AK24,"")</f>
        <v/>
      </c>
      <c r="AN24" s="4" t="str">
        <f>IF($C24&gt;0,'MATR.ASSET.MINACCE'!AL24,"")</f>
        <v/>
      </c>
      <c r="AO24" s="4" t="str">
        <f>IF($C24&gt;0,'MATR.ASSET.MINACCE'!AM24,"")</f>
        <v/>
      </c>
      <c r="AP24" s="4" t="str">
        <f>IF($C24&gt;0,'MATR.ASSET.MINACCE'!AN24,"")</f>
        <v/>
      </c>
      <c r="AQ24" s="4" t="str">
        <f>IF($C24&gt;0,'MATR.ASSET.MINACCE'!AO24,"")</f>
        <v/>
      </c>
      <c r="AR24" s="4" t="str">
        <f>IF($C24&gt;0,'MATR.ASSET.MINACCE'!AP24,"")</f>
        <v/>
      </c>
      <c r="AS24" s="4" t="str">
        <f>IF($C24&gt;0,'MATR.ASSET.MINACCE'!AQ24,"")</f>
        <v/>
      </c>
      <c r="AT24" s="4" t="str">
        <f>IF($C24&gt;0,'MATR.ASSET.MINACCE'!AR24,"")</f>
        <v/>
      </c>
      <c r="AU24" s="4" t="str">
        <f>IF($C24&gt;0,'MATR.ASSET.MINACCE'!AS24,"")</f>
        <v/>
      </c>
      <c r="AV24" s="4" t="str">
        <f>IF($C24&gt;0,'MATR.ASSET.MINACCE'!AT24,"")</f>
        <v/>
      </c>
      <c r="AW24" s="4" t="str">
        <f>IF($C24&gt;0,'MATR.ASSET.MINACCE'!AU24,"")</f>
        <v/>
      </c>
      <c r="AX24" s="4" t="str">
        <f>IF($C24&gt;0,'MATR.ASSET.MINACCE'!AV24,"")</f>
        <v/>
      </c>
      <c r="AY24" s="4" t="str">
        <f>IF($C24&gt;0,'MATR.ASSET.MINACCE'!AW24,"")</f>
        <v/>
      </c>
      <c r="AZ24" s="4" t="str">
        <f>IF($C24&gt;0,'MATR.ASSET.MINACCE'!AX24,"")</f>
        <v/>
      </c>
      <c r="BA24" s="4" t="str">
        <f>IF($C24&gt;0,'MATR.ASSET.MINACCE'!AY24,"")</f>
        <v/>
      </c>
      <c r="BB24" s="4" t="str">
        <f>IF($C24&gt;0,'MATR.ASSET.MINACCE'!AZ24,"")</f>
        <v/>
      </c>
      <c r="BC24" s="4" t="str">
        <f>IF($C24&gt;0,'MATR.ASSET.MINACCE'!BA24,"")</f>
        <v/>
      </c>
    </row>
    <row r="25" spans="1:55" ht="45" customHeight="1" x14ac:dyDescent="0.25">
      <c r="A25" s="4">
        <f>D25/51*C25*DETERMINAZ.PROBABILITA!$K$60</f>
        <v>0</v>
      </c>
      <c r="B25" s="72" t="s">
        <v>402</v>
      </c>
      <c r="C25" s="4">
        <f t="shared" si="0"/>
        <v>0</v>
      </c>
      <c r="D25" s="4">
        <f t="shared" si="1"/>
        <v>0</v>
      </c>
      <c r="E25" s="4" t="str">
        <f>IF($C25&gt;0,'MATR.ASSET.MINACCE'!C25,"")</f>
        <v/>
      </c>
      <c r="F25" s="4" t="str">
        <f>IF($C25&gt;0,'MATR.ASSET.MINACCE'!D25,"")</f>
        <v/>
      </c>
      <c r="G25" s="4" t="str">
        <f>IF($C25&gt;0,'MATR.ASSET.MINACCE'!E25,"")</f>
        <v/>
      </c>
      <c r="H25" s="4" t="str">
        <f>IF($C25&gt;0,'MATR.ASSET.MINACCE'!F25,"")</f>
        <v/>
      </c>
      <c r="I25" s="4" t="str">
        <f>IF($C25&gt;0,'MATR.ASSET.MINACCE'!G25,"")</f>
        <v/>
      </c>
      <c r="J25" s="4" t="str">
        <f>IF($C25&gt;0,'MATR.ASSET.MINACCE'!H25,"")</f>
        <v/>
      </c>
      <c r="K25" s="4" t="str">
        <f>IF($C25&gt;0,'MATR.ASSET.MINACCE'!I25,"")</f>
        <v/>
      </c>
      <c r="L25" s="4" t="str">
        <f>IF($C25&gt;0,'MATR.ASSET.MINACCE'!J25,"")</f>
        <v/>
      </c>
      <c r="M25" s="4" t="str">
        <f>IF($C25&gt;0,'MATR.ASSET.MINACCE'!K25,"")</f>
        <v/>
      </c>
      <c r="N25" s="4" t="str">
        <f>IF($C25&gt;0,'MATR.ASSET.MINACCE'!L25,"")</f>
        <v/>
      </c>
      <c r="O25" s="4" t="str">
        <f>IF($C25&gt;0,'MATR.ASSET.MINACCE'!M25,"")</f>
        <v/>
      </c>
      <c r="P25" s="4" t="str">
        <f>IF($C25&gt;0,'MATR.ASSET.MINACCE'!N25,"")</f>
        <v/>
      </c>
      <c r="Q25" s="4" t="str">
        <f>IF($C25&gt;0,'MATR.ASSET.MINACCE'!O25,"")</f>
        <v/>
      </c>
      <c r="R25" s="4" t="str">
        <f>IF($C25&gt;0,'MATR.ASSET.MINACCE'!P25,"")</f>
        <v/>
      </c>
      <c r="S25" s="4" t="str">
        <f>IF($C25&gt;0,'MATR.ASSET.MINACCE'!Q25,"")</f>
        <v/>
      </c>
      <c r="T25" s="4" t="str">
        <f>IF($C25&gt;0,'MATR.ASSET.MINACCE'!R25,"")</f>
        <v/>
      </c>
      <c r="U25" s="4" t="str">
        <f>IF($C25&gt;0,'MATR.ASSET.MINACCE'!S25,"")</f>
        <v/>
      </c>
      <c r="V25" s="4" t="str">
        <f>IF($C25&gt;0,'MATR.ASSET.MINACCE'!T25,"")</f>
        <v/>
      </c>
      <c r="W25" s="4" t="str">
        <f>IF($C25&gt;0,'MATR.ASSET.MINACCE'!U25,"")</f>
        <v/>
      </c>
      <c r="X25" s="4" t="str">
        <f>IF($C25&gt;0,'MATR.ASSET.MINACCE'!V25,"")</f>
        <v/>
      </c>
      <c r="Y25" s="4" t="str">
        <f>IF($C25&gt;0,'MATR.ASSET.MINACCE'!W25,"")</f>
        <v/>
      </c>
      <c r="Z25" s="4" t="str">
        <f>IF($C25&gt;0,'MATR.ASSET.MINACCE'!X25,"")</f>
        <v/>
      </c>
      <c r="AA25" s="4" t="str">
        <f>IF($C25&gt;0,'MATR.ASSET.MINACCE'!Y25,"")</f>
        <v/>
      </c>
      <c r="AB25" s="4" t="str">
        <f>IF($C25&gt;0,'MATR.ASSET.MINACCE'!Z25,"")</f>
        <v/>
      </c>
      <c r="AC25" s="4" t="str">
        <f>IF($C25&gt;0,'MATR.ASSET.MINACCE'!AA25,"")</f>
        <v/>
      </c>
      <c r="AD25" s="4" t="str">
        <f>IF($C25&gt;0,'MATR.ASSET.MINACCE'!AB25,"")</f>
        <v/>
      </c>
      <c r="AE25" s="4" t="str">
        <f>IF($C25&gt;0,'MATR.ASSET.MINACCE'!AC25,"")</f>
        <v/>
      </c>
      <c r="AF25" s="4" t="str">
        <f>IF($C25&gt;0,'MATR.ASSET.MINACCE'!AD25,"")</f>
        <v/>
      </c>
      <c r="AG25" s="4" t="str">
        <f>IF($C25&gt;0,'MATR.ASSET.MINACCE'!AE25,"")</f>
        <v/>
      </c>
      <c r="AH25" s="4" t="str">
        <f>IF($C25&gt;0,'MATR.ASSET.MINACCE'!AF25,"")</f>
        <v/>
      </c>
      <c r="AI25" s="4" t="str">
        <f>IF($C25&gt;0,'MATR.ASSET.MINACCE'!AG25,"")</f>
        <v/>
      </c>
      <c r="AJ25" s="4" t="str">
        <f>IF($C25&gt;0,'MATR.ASSET.MINACCE'!AH25,"")</f>
        <v/>
      </c>
      <c r="AK25" s="4" t="str">
        <f>IF($C25&gt;0,'MATR.ASSET.MINACCE'!AI25,"")</f>
        <v/>
      </c>
      <c r="AL25" s="4" t="str">
        <f>IF($C25&gt;0,'MATR.ASSET.MINACCE'!AJ25,"")</f>
        <v/>
      </c>
      <c r="AM25" s="4" t="str">
        <f>IF($C25&gt;0,'MATR.ASSET.MINACCE'!AK25,"")</f>
        <v/>
      </c>
      <c r="AN25" s="4" t="str">
        <f>IF($C25&gt;0,'MATR.ASSET.MINACCE'!AL25,"")</f>
        <v/>
      </c>
      <c r="AO25" s="4" t="str">
        <f>IF($C25&gt;0,'MATR.ASSET.MINACCE'!AM25,"")</f>
        <v/>
      </c>
      <c r="AP25" s="4" t="str">
        <f>IF($C25&gt;0,'MATR.ASSET.MINACCE'!AN25,"")</f>
        <v/>
      </c>
      <c r="AQ25" s="4" t="str">
        <f>IF($C25&gt;0,'MATR.ASSET.MINACCE'!AO25,"")</f>
        <v/>
      </c>
      <c r="AR25" s="4" t="str">
        <f>IF($C25&gt;0,'MATR.ASSET.MINACCE'!AP25,"")</f>
        <v/>
      </c>
      <c r="AS25" s="4" t="str">
        <f>IF($C25&gt;0,'MATR.ASSET.MINACCE'!AQ25,"")</f>
        <v/>
      </c>
      <c r="AT25" s="4" t="str">
        <f>IF($C25&gt;0,'MATR.ASSET.MINACCE'!AR25,"")</f>
        <v/>
      </c>
      <c r="AU25" s="4" t="str">
        <f>IF($C25&gt;0,'MATR.ASSET.MINACCE'!AS25,"")</f>
        <v/>
      </c>
      <c r="AV25" s="4" t="str">
        <f>IF($C25&gt;0,'MATR.ASSET.MINACCE'!AT25,"")</f>
        <v/>
      </c>
      <c r="AW25" s="4" t="str">
        <f>IF($C25&gt;0,'MATR.ASSET.MINACCE'!AU25,"")</f>
        <v/>
      </c>
      <c r="AX25" s="4" t="str">
        <f>IF($C25&gt;0,'MATR.ASSET.MINACCE'!AV25,"")</f>
        <v/>
      </c>
      <c r="AY25" s="4" t="str">
        <f>IF($C25&gt;0,'MATR.ASSET.MINACCE'!AW25,"")</f>
        <v/>
      </c>
      <c r="AZ25" s="4" t="str">
        <f>IF($C25&gt;0,'MATR.ASSET.MINACCE'!AX25,"")</f>
        <v/>
      </c>
      <c r="BA25" s="4" t="str">
        <f>IF($C25&gt;0,'MATR.ASSET.MINACCE'!AY25,"")</f>
        <v/>
      </c>
      <c r="BB25" s="4" t="str">
        <f>IF($C25&gt;0,'MATR.ASSET.MINACCE'!AZ25,"")</f>
        <v/>
      </c>
      <c r="BC25" s="4" t="str">
        <f>IF($C25&gt;0,'MATR.ASSET.MINACCE'!BA25,"")</f>
        <v/>
      </c>
    </row>
    <row r="26" spans="1:55" ht="45" customHeight="1" x14ac:dyDescent="0.25">
      <c r="A26" s="4">
        <f>D26/51*C26*DETERMINAZ.PROBABILITA!$K$60</f>
        <v>0</v>
      </c>
      <c r="B26" s="72" t="s">
        <v>403</v>
      </c>
      <c r="C26" s="4">
        <f t="shared" si="0"/>
        <v>0</v>
      </c>
      <c r="D26" s="4">
        <f t="shared" si="1"/>
        <v>0</v>
      </c>
      <c r="E26" s="4" t="str">
        <f>IF($C26&gt;0,'MATR.ASSET.MINACCE'!C26,"")</f>
        <v/>
      </c>
      <c r="F26" s="4" t="str">
        <f>IF($C26&gt;0,'MATR.ASSET.MINACCE'!D26,"")</f>
        <v/>
      </c>
      <c r="G26" s="4" t="str">
        <f>IF($C26&gt;0,'MATR.ASSET.MINACCE'!E26,"")</f>
        <v/>
      </c>
      <c r="H26" s="4" t="str">
        <f>IF($C26&gt;0,'MATR.ASSET.MINACCE'!F26,"")</f>
        <v/>
      </c>
      <c r="I26" s="4" t="str">
        <f>IF($C26&gt;0,'MATR.ASSET.MINACCE'!G26,"")</f>
        <v/>
      </c>
      <c r="J26" s="4" t="str">
        <f>IF($C26&gt;0,'MATR.ASSET.MINACCE'!H26,"")</f>
        <v/>
      </c>
      <c r="K26" s="4" t="str">
        <f>IF($C26&gt;0,'MATR.ASSET.MINACCE'!I26,"")</f>
        <v/>
      </c>
      <c r="L26" s="4" t="str">
        <f>IF($C26&gt;0,'MATR.ASSET.MINACCE'!J26,"")</f>
        <v/>
      </c>
      <c r="M26" s="4" t="str">
        <f>IF($C26&gt;0,'MATR.ASSET.MINACCE'!K26,"")</f>
        <v/>
      </c>
      <c r="N26" s="4" t="str">
        <f>IF($C26&gt;0,'MATR.ASSET.MINACCE'!L26,"")</f>
        <v/>
      </c>
      <c r="O26" s="4" t="str">
        <f>IF($C26&gt;0,'MATR.ASSET.MINACCE'!M26,"")</f>
        <v/>
      </c>
      <c r="P26" s="4" t="str">
        <f>IF($C26&gt;0,'MATR.ASSET.MINACCE'!N26,"")</f>
        <v/>
      </c>
      <c r="Q26" s="4" t="str">
        <f>IF($C26&gt;0,'MATR.ASSET.MINACCE'!O26,"")</f>
        <v/>
      </c>
      <c r="R26" s="4" t="str">
        <f>IF($C26&gt;0,'MATR.ASSET.MINACCE'!P26,"")</f>
        <v/>
      </c>
      <c r="S26" s="4" t="str">
        <f>IF($C26&gt;0,'MATR.ASSET.MINACCE'!Q26,"")</f>
        <v/>
      </c>
      <c r="T26" s="4" t="str">
        <f>IF($C26&gt;0,'MATR.ASSET.MINACCE'!R26,"")</f>
        <v/>
      </c>
      <c r="U26" s="4" t="str">
        <f>IF($C26&gt;0,'MATR.ASSET.MINACCE'!S26,"")</f>
        <v/>
      </c>
      <c r="V26" s="4" t="str">
        <f>IF($C26&gt;0,'MATR.ASSET.MINACCE'!T26,"")</f>
        <v/>
      </c>
      <c r="W26" s="4" t="str">
        <f>IF($C26&gt;0,'MATR.ASSET.MINACCE'!U26,"")</f>
        <v/>
      </c>
      <c r="X26" s="4" t="str">
        <f>IF($C26&gt;0,'MATR.ASSET.MINACCE'!V26,"")</f>
        <v/>
      </c>
      <c r="Y26" s="4" t="str">
        <f>IF($C26&gt;0,'MATR.ASSET.MINACCE'!W26,"")</f>
        <v/>
      </c>
      <c r="Z26" s="4" t="str">
        <f>IF($C26&gt;0,'MATR.ASSET.MINACCE'!X26,"")</f>
        <v/>
      </c>
      <c r="AA26" s="4" t="str">
        <f>IF($C26&gt;0,'MATR.ASSET.MINACCE'!Y26,"")</f>
        <v/>
      </c>
      <c r="AB26" s="4" t="str">
        <f>IF($C26&gt;0,'MATR.ASSET.MINACCE'!Z26,"")</f>
        <v/>
      </c>
      <c r="AC26" s="4" t="str">
        <f>IF($C26&gt;0,'MATR.ASSET.MINACCE'!AA26,"")</f>
        <v/>
      </c>
      <c r="AD26" s="4" t="str">
        <f>IF($C26&gt;0,'MATR.ASSET.MINACCE'!AB26,"")</f>
        <v/>
      </c>
      <c r="AE26" s="4" t="str">
        <f>IF($C26&gt;0,'MATR.ASSET.MINACCE'!AC26,"")</f>
        <v/>
      </c>
      <c r="AF26" s="4" t="str">
        <f>IF($C26&gt;0,'MATR.ASSET.MINACCE'!AD26,"")</f>
        <v/>
      </c>
      <c r="AG26" s="4" t="str">
        <f>IF($C26&gt;0,'MATR.ASSET.MINACCE'!AE26,"")</f>
        <v/>
      </c>
      <c r="AH26" s="4" t="str">
        <f>IF($C26&gt;0,'MATR.ASSET.MINACCE'!AF26,"")</f>
        <v/>
      </c>
      <c r="AI26" s="4" t="str">
        <f>IF($C26&gt;0,'MATR.ASSET.MINACCE'!AG26,"")</f>
        <v/>
      </c>
      <c r="AJ26" s="4" t="str">
        <f>IF($C26&gt;0,'MATR.ASSET.MINACCE'!AH26,"")</f>
        <v/>
      </c>
      <c r="AK26" s="4" t="str">
        <f>IF($C26&gt;0,'MATR.ASSET.MINACCE'!AI26,"")</f>
        <v/>
      </c>
      <c r="AL26" s="4" t="str">
        <f>IF($C26&gt;0,'MATR.ASSET.MINACCE'!AJ26,"")</f>
        <v/>
      </c>
      <c r="AM26" s="4" t="str">
        <f>IF($C26&gt;0,'MATR.ASSET.MINACCE'!AK26,"")</f>
        <v/>
      </c>
      <c r="AN26" s="4" t="str">
        <f>IF($C26&gt;0,'MATR.ASSET.MINACCE'!AL26,"")</f>
        <v/>
      </c>
      <c r="AO26" s="4" t="str">
        <f>IF($C26&gt;0,'MATR.ASSET.MINACCE'!AM26,"")</f>
        <v/>
      </c>
      <c r="AP26" s="4" t="str">
        <f>IF($C26&gt;0,'MATR.ASSET.MINACCE'!AN26,"")</f>
        <v/>
      </c>
      <c r="AQ26" s="4" t="str">
        <f>IF($C26&gt;0,'MATR.ASSET.MINACCE'!AO26,"")</f>
        <v/>
      </c>
      <c r="AR26" s="4" t="str">
        <f>IF($C26&gt;0,'MATR.ASSET.MINACCE'!AP26,"")</f>
        <v/>
      </c>
      <c r="AS26" s="4" t="str">
        <f>IF($C26&gt;0,'MATR.ASSET.MINACCE'!AQ26,"")</f>
        <v/>
      </c>
      <c r="AT26" s="4" t="str">
        <f>IF($C26&gt;0,'MATR.ASSET.MINACCE'!AR26,"")</f>
        <v/>
      </c>
      <c r="AU26" s="4" t="str">
        <f>IF($C26&gt;0,'MATR.ASSET.MINACCE'!AS26,"")</f>
        <v/>
      </c>
      <c r="AV26" s="4" t="str">
        <f>IF($C26&gt;0,'MATR.ASSET.MINACCE'!AT26,"")</f>
        <v/>
      </c>
      <c r="AW26" s="4" t="str">
        <f>IF($C26&gt;0,'MATR.ASSET.MINACCE'!AU26,"")</f>
        <v/>
      </c>
      <c r="AX26" s="4" t="str">
        <f>IF($C26&gt;0,'MATR.ASSET.MINACCE'!AV26,"")</f>
        <v/>
      </c>
      <c r="AY26" s="4" t="str">
        <f>IF($C26&gt;0,'MATR.ASSET.MINACCE'!AW26,"")</f>
        <v/>
      </c>
      <c r="AZ26" s="4" t="str">
        <f>IF($C26&gt;0,'MATR.ASSET.MINACCE'!AX26,"")</f>
        <v/>
      </c>
      <c r="BA26" s="4" t="str">
        <f>IF($C26&gt;0,'MATR.ASSET.MINACCE'!AY26,"")</f>
        <v/>
      </c>
      <c r="BB26" s="4" t="str">
        <f>IF($C26&gt;0,'MATR.ASSET.MINACCE'!AZ26,"")</f>
        <v/>
      </c>
      <c r="BC26" s="4" t="str">
        <f>IF($C26&gt;0,'MATR.ASSET.MINACCE'!BA26,"")</f>
        <v/>
      </c>
    </row>
    <row r="27" spans="1:55" x14ac:dyDescent="0.25">
      <c r="E27" s="75" t="str">
        <f>IF(E28&gt;0,"Sì","No")</f>
        <v>Sì</v>
      </c>
      <c r="F27" s="75" t="str">
        <f t="shared" ref="F27:BC27" si="2">IF(F28&gt;0,"Sì","No")</f>
        <v>Sì</v>
      </c>
      <c r="G27" s="75" t="str">
        <f t="shared" si="2"/>
        <v>Sì</v>
      </c>
      <c r="H27" s="75" t="str">
        <f t="shared" si="2"/>
        <v>Sì</v>
      </c>
      <c r="I27" s="75" t="str">
        <f t="shared" si="2"/>
        <v>Sì</v>
      </c>
      <c r="J27" s="75" t="str">
        <f t="shared" si="2"/>
        <v>Sì</v>
      </c>
      <c r="K27" s="75" t="str">
        <f t="shared" si="2"/>
        <v>Sì</v>
      </c>
      <c r="L27" s="75" t="str">
        <f t="shared" si="2"/>
        <v>Sì</v>
      </c>
      <c r="M27" s="75" t="str">
        <f t="shared" si="2"/>
        <v>Sì</v>
      </c>
      <c r="N27" s="75" t="str">
        <f t="shared" si="2"/>
        <v>Sì</v>
      </c>
      <c r="O27" s="75" t="str">
        <f t="shared" si="2"/>
        <v>Sì</v>
      </c>
      <c r="P27" s="75" t="str">
        <f t="shared" si="2"/>
        <v>Sì</v>
      </c>
      <c r="Q27" s="75" t="str">
        <f t="shared" si="2"/>
        <v>Sì</v>
      </c>
      <c r="R27" s="75" t="str">
        <f t="shared" si="2"/>
        <v>Sì</v>
      </c>
      <c r="S27" s="75" t="str">
        <f t="shared" si="2"/>
        <v>Sì</v>
      </c>
      <c r="T27" s="75" t="str">
        <f t="shared" si="2"/>
        <v>Sì</v>
      </c>
      <c r="U27" s="75" t="str">
        <f t="shared" si="2"/>
        <v>Sì</v>
      </c>
      <c r="V27" s="75" t="str">
        <f t="shared" si="2"/>
        <v>Sì</v>
      </c>
      <c r="W27" s="75" t="str">
        <f t="shared" si="2"/>
        <v>Sì</v>
      </c>
      <c r="X27" s="75" t="str">
        <f t="shared" si="2"/>
        <v>Sì</v>
      </c>
      <c r="Y27" s="75" t="str">
        <f t="shared" si="2"/>
        <v>Sì</v>
      </c>
      <c r="Z27" s="75" t="str">
        <f t="shared" si="2"/>
        <v>Sì</v>
      </c>
      <c r="AA27" s="75" t="str">
        <f t="shared" si="2"/>
        <v>Sì</v>
      </c>
      <c r="AB27" s="75" t="str">
        <f t="shared" si="2"/>
        <v>Sì</v>
      </c>
      <c r="AC27" s="75" t="str">
        <f t="shared" si="2"/>
        <v>Sì</v>
      </c>
      <c r="AD27" s="75" t="str">
        <f t="shared" si="2"/>
        <v>Sì</v>
      </c>
      <c r="AE27" s="75" t="str">
        <f t="shared" si="2"/>
        <v>Sì</v>
      </c>
      <c r="AF27" s="75" t="str">
        <f t="shared" si="2"/>
        <v>Sì</v>
      </c>
      <c r="AG27" s="75" t="str">
        <f t="shared" si="2"/>
        <v>Sì</v>
      </c>
      <c r="AH27" s="75" t="str">
        <f t="shared" si="2"/>
        <v>No</v>
      </c>
      <c r="AI27" s="75" t="str">
        <f t="shared" si="2"/>
        <v>Sì</v>
      </c>
      <c r="AJ27" s="75" t="str">
        <f t="shared" si="2"/>
        <v>Sì</v>
      </c>
      <c r="AK27" s="75" t="str">
        <f t="shared" si="2"/>
        <v>Sì</v>
      </c>
      <c r="AL27" s="75" t="str">
        <f t="shared" si="2"/>
        <v>Sì</v>
      </c>
      <c r="AM27" s="75" t="str">
        <f t="shared" si="2"/>
        <v>Sì</v>
      </c>
      <c r="AN27" s="75" t="str">
        <f t="shared" si="2"/>
        <v>Sì</v>
      </c>
      <c r="AO27" s="75" t="str">
        <f t="shared" si="2"/>
        <v>Sì</v>
      </c>
      <c r="AP27" s="75" t="str">
        <f t="shared" si="2"/>
        <v>Sì</v>
      </c>
      <c r="AQ27" s="75" t="str">
        <f t="shared" si="2"/>
        <v>Sì</v>
      </c>
      <c r="AR27" s="75" t="str">
        <f t="shared" si="2"/>
        <v>Sì</v>
      </c>
      <c r="AS27" s="75" t="str">
        <f t="shared" si="2"/>
        <v>Sì</v>
      </c>
      <c r="AT27" s="75" t="str">
        <f t="shared" si="2"/>
        <v>Sì</v>
      </c>
      <c r="AU27" s="75" t="str">
        <f t="shared" si="2"/>
        <v>Sì</v>
      </c>
      <c r="AV27" s="75" t="str">
        <f t="shared" si="2"/>
        <v>Sì</v>
      </c>
      <c r="AW27" s="75" t="str">
        <f t="shared" si="2"/>
        <v>Sì</v>
      </c>
      <c r="AX27" s="75" t="str">
        <f t="shared" si="2"/>
        <v>Sì</v>
      </c>
      <c r="AY27" s="75" t="str">
        <f t="shared" si="2"/>
        <v>Sì</v>
      </c>
      <c r="AZ27" s="75" t="str">
        <f t="shared" si="2"/>
        <v>Sì</v>
      </c>
      <c r="BA27" s="75" t="str">
        <f t="shared" si="2"/>
        <v>Sì</v>
      </c>
      <c r="BB27" s="75" t="str">
        <f t="shared" si="2"/>
        <v>Sì</v>
      </c>
      <c r="BC27" s="75" t="str">
        <f t="shared" si="2"/>
        <v>Sì</v>
      </c>
    </row>
    <row r="28" spans="1:55" x14ac:dyDescent="0.25">
      <c r="A28" s="75">
        <f>SUM(A3:A26)/(24-$C$28)</f>
        <v>0.85541759956577779</v>
      </c>
      <c r="C28" s="75">
        <f>COUNTIF(C3:C26,0)</f>
        <v>7</v>
      </c>
      <c r="E28" s="75">
        <f>COUNTIF(E3:E26,"X")</f>
        <v>2</v>
      </c>
      <c r="F28" s="75">
        <f t="shared" ref="F28:BC28" si="3">COUNTIF(F3:F26,"X")</f>
        <v>2</v>
      </c>
      <c r="G28" s="75">
        <f t="shared" si="3"/>
        <v>2</v>
      </c>
      <c r="H28" s="75">
        <f t="shared" si="3"/>
        <v>4</v>
      </c>
      <c r="I28" s="75">
        <f t="shared" si="3"/>
        <v>5</v>
      </c>
      <c r="J28" s="75">
        <f t="shared" si="3"/>
        <v>5</v>
      </c>
      <c r="K28" s="75">
        <f t="shared" ref="K28" si="4">COUNTIF(K3:K26,"X")</f>
        <v>5</v>
      </c>
      <c r="L28" s="75">
        <f t="shared" si="3"/>
        <v>5</v>
      </c>
      <c r="M28" s="75">
        <f t="shared" si="3"/>
        <v>12</v>
      </c>
      <c r="N28" s="75">
        <f t="shared" si="3"/>
        <v>12</v>
      </c>
      <c r="O28" s="75">
        <f t="shared" si="3"/>
        <v>12</v>
      </c>
      <c r="P28" s="75">
        <f t="shared" si="3"/>
        <v>10</v>
      </c>
      <c r="Q28" s="75">
        <f t="shared" si="3"/>
        <v>13</v>
      </c>
      <c r="R28" s="75">
        <f t="shared" si="3"/>
        <v>12</v>
      </c>
      <c r="S28" s="75">
        <f t="shared" si="3"/>
        <v>12</v>
      </c>
      <c r="T28" s="75">
        <f t="shared" si="3"/>
        <v>12</v>
      </c>
      <c r="U28" s="75">
        <f t="shared" si="3"/>
        <v>6</v>
      </c>
      <c r="V28" s="75">
        <f t="shared" si="3"/>
        <v>10</v>
      </c>
      <c r="W28" s="75">
        <f t="shared" si="3"/>
        <v>6</v>
      </c>
      <c r="X28" s="75">
        <f t="shared" si="3"/>
        <v>11</v>
      </c>
      <c r="Y28" s="75">
        <f t="shared" si="3"/>
        <v>7</v>
      </c>
      <c r="Z28" s="75">
        <f t="shared" si="3"/>
        <v>6</v>
      </c>
      <c r="AA28" s="75">
        <f t="shared" si="3"/>
        <v>12</v>
      </c>
      <c r="AB28" s="75">
        <f t="shared" si="3"/>
        <v>10</v>
      </c>
      <c r="AC28" s="75">
        <f t="shared" si="3"/>
        <v>9</v>
      </c>
      <c r="AD28" s="75">
        <f t="shared" si="3"/>
        <v>13</v>
      </c>
      <c r="AE28" s="75">
        <f t="shared" si="3"/>
        <v>11</v>
      </c>
      <c r="AF28" s="75">
        <f t="shared" si="3"/>
        <v>14</v>
      </c>
      <c r="AG28" s="75">
        <f t="shared" si="3"/>
        <v>1</v>
      </c>
      <c r="AH28" s="75">
        <f t="shared" si="3"/>
        <v>0</v>
      </c>
      <c r="AI28" s="75">
        <f t="shared" si="3"/>
        <v>2</v>
      </c>
      <c r="AJ28" s="75">
        <f t="shared" si="3"/>
        <v>14</v>
      </c>
      <c r="AK28" s="75">
        <f t="shared" si="3"/>
        <v>10</v>
      </c>
      <c r="AL28" s="75">
        <f t="shared" si="3"/>
        <v>14</v>
      </c>
      <c r="AM28" s="75">
        <f t="shared" si="3"/>
        <v>11</v>
      </c>
      <c r="AN28" s="75">
        <f t="shared" si="3"/>
        <v>12</v>
      </c>
      <c r="AO28" s="75">
        <f t="shared" si="3"/>
        <v>13</v>
      </c>
      <c r="AP28" s="75">
        <f t="shared" si="3"/>
        <v>9</v>
      </c>
      <c r="AQ28" s="75">
        <f t="shared" si="3"/>
        <v>11</v>
      </c>
      <c r="AR28" s="75">
        <f t="shared" si="3"/>
        <v>11</v>
      </c>
      <c r="AS28" s="75">
        <f t="shared" si="3"/>
        <v>8</v>
      </c>
      <c r="AT28" s="75">
        <f t="shared" si="3"/>
        <v>12</v>
      </c>
      <c r="AU28" s="75">
        <f t="shared" si="3"/>
        <v>2</v>
      </c>
      <c r="AV28" s="75">
        <f t="shared" si="3"/>
        <v>9</v>
      </c>
      <c r="AW28" s="75">
        <f t="shared" si="3"/>
        <v>9</v>
      </c>
      <c r="AX28" s="75">
        <f t="shared" si="3"/>
        <v>1</v>
      </c>
      <c r="AY28" s="75">
        <f t="shared" si="3"/>
        <v>10</v>
      </c>
      <c r="AZ28" s="75">
        <f t="shared" si="3"/>
        <v>13</v>
      </c>
      <c r="BA28" s="75">
        <f t="shared" si="3"/>
        <v>10</v>
      </c>
      <c r="BB28" s="75">
        <f t="shared" si="3"/>
        <v>9</v>
      </c>
      <c r="BC28" s="75">
        <f t="shared" si="3"/>
        <v>4</v>
      </c>
    </row>
  </sheetData>
  <sheetProtection algorithmName="SHA-512" hashValue="fq8gNtKB113Wijh5HaF1Bqz69hOaqHYlPDI+0cLHfBcohdtDUJgXPYMZ4E1EjavSYSJ2VqnL+pguokZvFquzyg==" saltValue="94FFKnk7dJbCNOg0jyKWsA==" spinCount="100000" sheet="1" objects="1" scenarios="1" selectLockedCells="1"/>
  <mergeCells count="7">
    <mergeCell ref="AX1:BC1"/>
    <mergeCell ref="E1:L1"/>
    <mergeCell ref="M1:Q1"/>
    <mergeCell ref="R1:T1"/>
    <mergeCell ref="U1:Z1"/>
    <mergeCell ref="AA1:AO1"/>
    <mergeCell ref="AP1:AW1"/>
  </mergeCells>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P26"/>
  <sheetViews>
    <sheetView workbookViewId="0">
      <pane xSplit="2" ySplit="5" topLeftCell="X6" activePane="bottomRight" state="frozen"/>
      <selection pane="topRight" activeCell="C1" sqref="C1"/>
      <selection pane="bottomLeft" activeCell="A6" sqref="A6"/>
      <selection pane="bottomRight" activeCell="X16" sqref="X16"/>
    </sheetView>
  </sheetViews>
  <sheetFormatPr defaultColWidth="9.140625" defaultRowHeight="15" x14ac:dyDescent="0.25"/>
  <cols>
    <col min="1" max="1" width="9.140625" style="75"/>
    <col min="2" max="2" width="109.85546875" style="75" customWidth="1"/>
    <col min="3" max="3" width="40.42578125" style="75" customWidth="1"/>
    <col min="4" max="5" width="30.140625" style="75" customWidth="1"/>
    <col min="6" max="6" width="34.140625" style="75" customWidth="1"/>
    <col min="7" max="7" width="30.140625" style="75" customWidth="1"/>
    <col min="8" max="10" width="42.7109375" style="75" customWidth="1"/>
    <col min="11" max="11" width="37.42578125" style="75" customWidth="1"/>
    <col min="12" max="12" width="17.7109375" style="75" customWidth="1"/>
    <col min="13" max="13" width="23.42578125" style="75" customWidth="1"/>
    <col min="14" max="14" width="32.85546875" style="75" customWidth="1"/>
    <col min="15" max="15" width="24.140625" style="75" customWidth="1"/>
    <col min="16" max="16" width="20.85546875" style="75" customWidth="1"/>
    <col min="17" max="17" width="24.42578125" style="75" customWidth="1"/>
    <col min="18" max="18" width="17.42578125" style="75" customWidth="1"/>
    <col min="19" max="19" width="18.85546875" style="75" customWidth="1"/>
    <col min="20" max="20" width="22.7109375" style="75" customWidth="1"/>
    <col min="21" max="21" width="20.28515625" style="75" customWidth="1"/>
    <col min="22" max="22" width="32.28515625" style="75" customWidth="1"/>
    <col min="23" max="23" width="55" style="75" customWidth="1"/>
    <col min="24" max="24" width="31.42578125" style="75" customWidth="1"/>
    <col min="25" max="25" width="30.28515625" style="75" customWidth="1"/>
    <col min="26" max="26" width="28.42578125" style="75" customWidth="1"/>
    <col min="27" max="27" width="35.28515625" style="75" customWidth="1"/>
    <col min="28" max="29" width="36.140625" style="75" customWidth="1"/>
    <col min="30" max="30" width="48.7109375" style="75" customWidth="1"/>
    <col min="31" max="31" width="30.42578125" style="75" customWidth="1"/>
    <col min="32" max="32" width="25.7109375" style="75" customWidth="1"/>
    <col min="33" max="38" width="54.42578125" style="75" customWidth="1"/>
    <col min="39" max="39" width="36.140625" style="75" customWidth="1"/>
    <col min="40" max="41" width="54.42578125" style="75" customWidth="1"/>
    <col min="42" max="42" width="42.28515625" style="75" customWidth="1"/>
    <col min="43" max="49" width="54.42578125" style="75" customWidth="1"/>
    <col min="50" max="51" width="36.140625" style="75" customWidth="1"/>
    <col min="52" max="52" width="54.42578125" style="75" customWidth="1"/>
    <col min="53" max="53" width="16.42578125" style="75" customWidth="1"/>
    <col min="54" max="68" width="22.140625" style="75" customWidth="1"/>
    <col min="69" max="16384" width="9.140625" style="75"/>
  </cols>
  <sheetData>
    <row r="1" spans="1:68" ht="23.25" x14ac:dyDescent="0.25">
      <c r="A1" s="4"/>
      <c r="B1" s="78" t="s">
        <v>657</v>
      </c>
      <c r="C1" s="492" t="s">
        <v>658</v>
      </c>
      <c r="D1" s="493"/>
      <c r="E1" s="493"/>
      <c r="F1" s="493"/>
      <c r="G1" s="493"/>
      <c r="H1" s="493"/>
      <c r="I1" s="494"/>
      <c r="J1" s="495" t="s">
        <v>522</v>
      </c>
      <c r="K1" s="496"/>
      <c r="L1" s="496"/>
      <c r="M1" s="496"/>
      <c r="N1" s="496"/>
      <c r="O1" s="496"/>
      <c r="P1" s="497"/>
      <c r="Q1" s="498" t="s">
        <v>535</v>
      </c>
      <c r="R1" s="499"/>
      <c r="S1" s="499"/>
      <c r="T1" s="499"/>
      <c r="U1" s="500"/>
      <c r="V1" s="501" t="s">
        <v>540</v>
      </c>
      <c r="W1" s="502"/>
      <c r="X1" s="502"/>
      <c r="Y1" s="502"/>
      <c r="Z1" s="502"/>
      <c r="AA1" s="502"/>
      <c r="AB1" s="502"/>
      <c r="AC1" s="503"/>
      <c r="AD1" s="504" t="s">
        <v>659</v>
      </c>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491" t="s">
        <v>660</v>
      </c>
      <c r="BC1" s="491"/>
      <c r="BD1" s="491"/>
      <c r="BE1" s="491"/>
      <c r="BF1" s="491"/>
      <c r="BG1" s="491"/>
      <c r="BH1" s="491"/>
      <c r="BI1" s="491" t="s">
        <v>661</v>
      </c>
      <c r="BJ1" s="491"/>
      <c r="BK1" s="491"/>
      <c r="BL1" s="491"/>
      <c r="BM1" s="491"/>
      <c r="BN1" s="491"/>
      <c r="BO1" s="491"/>
      <c r="BP1" s="491"/>
    </row>
    <row r="2" spans="1:68" ht="131.25" customHeight="1" x14ac:dyDescent="0.25">
      <c r="A2" s="4"/>
      <c r="B2" s="79" t="s">
        <v>652</v>
      </c>
      <c r="C2" s="6" t="s">
        <v>662</v>
      </c>
      <c r="D2" s="6" t="s">
        <v>663</v>
      </c>
      <c r="E2" s="6" t="s">
        <v>664</v>
      </c>
      <c r="F2" s="6" t="s">
        <v>665</v>
      </c>
      <c r="G2" s="6" t="s">
        <v>666</v>
      </c>
      <c r="H2" s="6" t="s">
        <v>667</v>
      </c>
      <c r="I2" s="6" t="s">
        <v>668</v>
      </c>
      <c r="J2" s="5" t="s">
        <v>669</v>
      </c>
      <c r="K2" s="5" t="s">
        <v>670</v>
      </c>
      <c r="L2" s="5" t="s">
        <v>671</v>
      </c>
      <c r="M2" s="5" t="s">
        <v>672</v>
      </c>
      <c r="N2" s="5" t="s">
        <v>673</v>
      </c>
      <c r="O2" s="5" t="s">
        <v>674</v>
      </c>
      <c r="P2" s="5" t="s">
        <v>675</v>
      </c>
      <c r="Q2" s="6" t="s">
        <v>676</v>
      </c>
      <c r="R2" s="6" t="s">
        <v>677</v>
      </c>
      <c r="S2" s="6" t="s">
        <v>678</v>
      </c>
      <c r="T2" s="6" t="s">
        <v>679</v>
      </c>
      <c r="U2" s="6" t="s">
        <v>680</v>
      </c>
      <c r="V2" s="5" t="s">
        <v>681</v>
      </c>
      <c r="W2" s="5" t="s">
        <v>682</v>
      </c>
      <c r="X2" s="5" t="s">
        <v>683</v>
      </c>
      <c r="Y2" s="5" t="s">
        <v>684</v>
      </c>
      <c r="Z2" s="5" t="s">
        <v>685</v>
      </c>
      <c r="AA2" s="5" t="s">
        <v>686</v>
      </c>
      <c r="AB2" s="5" t="s">
        <v>687</v>
      </c>
      <c r="AC2" s="5" t="s">
        <v>688</v>
      </c>
      <c r="AD2" s="6" t="s">
        <v>689</v>
      </c>
      <c r="AE2" s="6" t="s">
        <v>690</v>
      </c>
      <c r="AF2" s="6" t="s">
        <v>691</v>
      </c>
      <c r="AG2" s="6" t="s">
        <v>692</v>
      </c>
      <c r="AH2" s="6" t="s">
        <v>693</v>
      </c>
      <c r="AI2" s="6" t="s">
        <v>694</v>
      </c>
      <c r="AJ2" s="6" t="s">
        <v>695</v>
      </c>
      <c r="AK2" s="6" t="s">
        <v>696</v>
      </c>
      <c r="AL2" s="6" t="s">
        <v>697</v>
      </c>
      <c r="AM2" s="6" t="s">
        <v>698</v>
      </c>
      <c r="AN2" s="6" t="s">
        <v>699</v>
      </c>
      <c r="AO2" s="6" t="s">
        <v>700</v>
      </c>
      <c r="AP2" s="6" t="s">
        <v>701</v>
      </c>
      <c r="AQ2" s="6" t="s">
        <v>702</v>
      </c>
      <c r="AR2" s="6" t="s">
        <v>703</v>
      </c>
      <c r="AS2" s="6" t="s">
        <v>704</v>
      </c>
      <c r="AT2" s="6" t="s">
        <v>705</v>
      </c>
      <c r="AU2" s="6" t="s">
        <v>706</v>
      </c>
      <c r="AV2" s="6" t="s">
        <v>707</v>
      </c>
      <c r="AW2" s="6" t="s">
        <v>708</v>
      </c>
      <c r="AX2" s="6" t="s">
        <v>709</v>
      </c>
      <c r="AY2" s="6" t="s">
        <v>710</v>
      </c>
      <c r="AZ2" s="6" t="s">
        <v>711</v>
      </c>
      <c r="BA2" s="6" t="s">
        <v>712</v>
      </c>
      <c r="BB2" s="5" t="s">
        <v>713</v>
      </c>
      <c r="BC2" s="5" t="s">
        <v>714</v>
      </c>
      <c r="BD2" s="5" t="s">
        <v>715</v>
      </c>
      <c r="BE2" s="5" t="s">
        <v>716</v>
      </c>
      <c r="BF2" s="5" t="s">
        <v>717</v>
      </c>
      <c r="BG2" s="5" t="s">
        <v>718</v>
      </c>
      <c r="BH2" s="5" t="s">
        <v>719</v>
      </c>
      <c r="BI2" s="6" t="s">
        <v>720</v>
      </c>
      <c r="BJ2" s="6" t="s">
        <v>721</v>
      </c>
      <c r="BK2" s="6" t="s">
        <v>722</v>
      </c>
      <c r="BL2" s="6" t="s">
        <v>723</v>
      </c>
      <c r="BM2" s="6" t="s">
        <v>724</v>
      </c>
      <c r="BN2" s="6" t="s">
        <v>725</v>
      </c>
      <c r="BO2" s="6" t="s">
        <v>726</v>
      </c>
      <c r="BP2" s="6" t="s">
        <v>727</v>
      </c>
    </row>
    <row r="3" spans="1:68" ht="45" customHeight="1" x14ac:dyDescent="0.25">
      <c r="A3" s="4"/>
      <c r="B3" s="72" t="s">
        <v>362</v>
      </c>
      <c r="C3" s="80" t="s">
        <v>364</v>
      </c>
      <c r="D3" s="80"/>
      <c r="E3" s="80"/>
      <c r="F3" s="80"/>
      <c r="G3" s="80" t="s">
        <v>364</v>
      </c>
      <c r="H3" s="80" t="s">
        <v>364</v>
      </c>
      <c r="I3" s="80" t="s">
        <v>364</v>
      </c>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t="s">
        <v>364</v>
      </c>
      <c r="AK3" s="80" t="s">
        <v>364</v>
      </c>
      <c r="AL3" s="80" t="s">
        <v>364</v>
      </c>
      <c r="AM3" s="80"/>
      <c r="AN3" s="80" t="s">
        <v>364</v>
      </c>
      <c r="AO3" s="80"/>
      <c r="AP3" s="80"/>
      <c r="AQ3" s="80"/>
      <c r="AR3" s="80"/>
      <c r="AS3" s="80"/>
      <c r="AT3" s="80"/>
      <c r="AU3" s="80"/>
      <c r="AV3" s="80" t="s">
        <v>364</v>
      </c>
      <c r="AW3" s="80" t="s">
        <v>364</v>
      </c>
      <c r="AX3" s="80"/>
      <c r="AY3" s="80" t="s">
        <v>364</v>
      </c>
      <c r="AZ3" s="80"/>
      <c r="BA3" s="4"/>
      <c r="BB3" s="4"/>
      <c r="BC3" s="4"/>
      <c r="BD3" s="4"/>
      <c r="BE3" s="4"/>
      <c r="BF3" s="4"/>
      <c r="BG3" s="4"/>
      <c r="BH3" s="4" t="s">
        <v>364</v>
      </c>
      <c r="BI3" s="4" t="s">
        <v>364</v>
      </c>
      <c r="BJ3" s="4" t="s">
        <v>364</v>
      </c>
      <c r="BK3" s="4" t="s">
        <v>364</v>
      </c>
      <c r="BL3" s="4" t="s">
        <v>364</v>
      </c>
      <c r="BM3" s="4"/>
      <c r="BN3" s="4"/>
      <c r="BO3" s="4" t="s">
        <v>364</v>
      </c>
      <c r="BP3" s="4" t="s">
        <v>364</v>
      </c>
    </row>
    <row r="4" spans="1:68" ht="45" customHeight="1" x14ac:dyDescent="0.25">
      <c r="A4" s="4"/>
      <c r="B4" s="72" t="s">
        <v>365</v>
      </c>
      <c r="C4" s="80" t="s">
        <v>364</v>
      </c>
      <c r="D4" s="80" t="s">
        <v>364</v>
      </c>
      <c r="E4" s="80"/>
      <c r="F4" s="80" t="s">
        <v>364</v>
      </c>
      <c r="G4" s="80" t="s">
        <v>364</v>
      </c>
      <c r="H4" s="80" t="s">
        <v>364</v>
      </c>
      <c r="I4" s="80"/>
      <c r="J4" s="80" t="s">
        <v>364</v>
      </c>
      <c r="K4" s="80" t="s">
        <v>364</v>
      </c>
      <c r="L4" s="80" t="s">
        <v>364</v>
      </c>
      <c r="M4" s="80" t="s">
        <v>364</v>
      </c>
      <c r="N4" s="80" t="s">
        <v>364</v>
      </c>
      <c r="O4" s="80" t="s">
        <v>364</v>
      </c>
      <c r="P4" s="80" t="s">
        <v>364</v>
      </c>
      <c r="Q4" s="80" t="s">
        <v>364</v>
      </c>
      <c r="R4" s="80" t="s">
        <v>364</v>
      </c>
      <c r="S4" s="80" t="s">
        <v>364</v>
      </c>
      <c r="T4" s="80"/>
      <c r="U4" s="80"/>
      <c r="V4" s="80" t="s">
        <v>364</v>
      </c>
      <c r="W4" s="80"/>
      <c r="X4" s="80"/>
      <c r="Y4" s="80"/>
      <c r="Z4" s="80"/>
      <c r="AA4" s="80"/>
      <c r="AB4" s="80" t="s">
        <v>364</v>
      </c>
      <c r="AC4" s="80" t="s">
        <v>364</v>
      </c>
      <c r="AD4" s="80"/>
      <c r="AE4" s="80"/>
      <c r="AF4" s="80"/>
      <c r="AG4" s="80"/>
      <c r="AH4" s="80"/>
      <c r="AI4" s="80"/>
      <c r="AJ4" s="80" t="s">
        <v>364</v>
      </c>
      <c r="AK4" s="80"/>
      <c r="AL4" s="80"/>
      <c r="AM4" s="80"/>
      <c r="AN4" s="80"/>
      <c r="AO4" s="80" t="s">
        <v>364</v>
      </c>
      <c r="AP4" s="80" t="s">
        <v>364</v>
      </c>
      <c r="AQ4" s="80"/>
      <c r="AR4" s="80"/>
      <c r="AS4" s="80"/>
      <c r="AT4" s="80"/>
      <c r="AU4" s="80"/>
      <c r="AV4" s="80"/>
      <c r="AW4" s="80"/>
      <c r="AX4" s="80"/>
      <c r="AY4" s="80" t="s">
        <v>364</v>
      </c>
      <c r="AZ4" s="80"/>
      <c r="BA4" s="4"/>
      <c r="BB4" s="4"/>
      <c r="BC4" s="4"/>
      <c r="BD4" s="4"/>
      <c r="BE4" s="4"/>
      <c r="BF4" s="4"/>
      <c r="BG4" s="4"/>
      <c r="BH4" s="4"/>
      <c r="BI4" s="4" t="s">
        <v>364</v>
      </c>
      <c r="BJ4" s="4"/>
      <c r="BK4" s="4"/>
      <c r="BL4" s="4"/>
      <c r="BM4" s="4"/>
      <c r="BN4" s="4"/>
      <c r="BO4" s="4"/>
      <c r="BP4" s="4"/>
    </row>
    <row r="5" spans="1:68" ht="45" customHeight="1" x14ac:dyDescent="0.25">
      <c r="A5" s="4"/>
      <c r="B5" s="72" t="s">
        <v>367</v>
      </c>
      <c r="C5" s="80" t="s">
        <v>364</v>
      </c>
      <c r="D5" s="80" t="s">
        <v>364</v>
      </c>
      <c r="E5" s="80" t="s">
        <v>364</v>
      </c>
      <c r="F5" s="80" t="s">
        <v>364</v>
      </c>
      <c r="G5" s="80" t="s">
        <v>364</v>
      </c>
      <c r="H5" s="80" t="s">
        <v>364</v>
      </c>
      <c r="I5" s="80"/>
      <c r="J5" s="80" t="s">
        <v>364</v>
      </c>
      <c r="K5" s="80" t="s">
        <v>364</v>
      </c>
      <c r="L5" s="80" t="s">
        <v>364</v>
      </c>
      <c r="M5" s="80" t="s">
        <v>364</v>
      </c>
      <c r="N5" s="80" t="s">
        <v>364</v>
      </c>
      <c r="O5" s="80" t="s">
        <v>364</v>
      </c>
      <c r="P5" s="80" t="s">
        <v>364</v>
      </c>
      <c r="Q5" s="80" t="s">
        <v>364</v>
      </c>
      <c r="R5" s="80" t="s">
        <v>364</v>
      </c>
      <c r="S5" s="80" t="s">
        <v>364</v>
      </c>
      <c r="T5" s="80" t="s">
        <v>364</v>
      </c>
      <c r="U5" s="80" t="s">
        <v>364</v>
      </c>
      <c r="V5" s="80" t="s">
        <v>364</v>
      </c>
      <c r="W5" s="80" t="s">
        <v>364</v>
      </c>
      <c r="X5" s="80" t="s">
        <v>364</v>
      </c>
      <c r="Y5" s="80" t="s">
        <v>364</v>
      </c>
      <c r="Z5" s="80" t="s">
        <v>364</v>
      </c>
      <c r="AA5" s="80" t="s">
        <v>364</v>
      </c>
      <c r="AB5" s="80" t="s">
        <v>364</v>
      </c>
      <c r="AC5" s="80" t="s">
        <v>364</v>
      </c>
      <c r="AD5" s="80" t="s">
        <v>364</v>
      </c>
      <c r="AE5" s="80" t="s">
        <v>364</v>
      </c>
      <c r="AF5" s="80" t="s">
        <v>364</v>
      </c>
      <c r="AG5" s="80" t="s">
        <v>364</v>
      </c>
      <c r="AH5" s="80" t="s">
        <v>364</v>
      </c>
      <c r="AI5" s="80" t="s">
        <v>364</v>
      </c>
      <c r="AJ5" s="80" t="s">
        <v>364</v>
      </c>
      <c r="AK5" s="80" t="s">
        <v>364</v>
      </c>
      <c r="AL5" s="80" t="s">
        <v>364</v>
      </c>
      <c r="AM5" s="80" t="s">
        <v>364</v>
      </c>
      <c r="AN5" s="80" t="s">
        <v>364</v>
      </c>
      <c r="AO5" s="80"/>
      <c r="AP5" s="80" t="s">
        <v>364</v>
      </c>
      <c r="AQ5" s="80" t="s">
        <v>364</v>
      </c>
      <c r="AR5" s="80" t="s">
        <v>364</v>
      </c>
      <c r="AS5" s="80" t="s">
        <v>364</v>
      </c>
      <c r="AT5" s="80" t="s">
        <v>364</v>
      </c>
      <c r="AU5" s="80" t="s">
        <v>364</v>
      </c>
      <c r="AV5" s="80" t="s">
        <v>364</v>
      </c>
      <c r="AW5" s="80" t="s">
        <v>364</v>
      </c>
      <c r="AX5" s="80" t="s">
        <v>364</v>
      </c>
      <c r="AY5" s="80" t="s">
        <v>364</v>
      </c>
      <c r="AZ5" s="80" t="s">
        <v>364</v>
      </c>
      <c r="BA5" s="4" t="s">
        <v>364</v>
      </c>
      <c r="BB5" s="4" t="s">
        <v>364</v>
      </c>
      <c r="BC5" s="4" t="s">
        <v>364</v>
      </c>
      <c r="BD5" s="4" t="s">
        <v>364</v>
      </c>
      <c r="BE5" s="4" t="s">
        <v>364</v>
      </c>
      <c r="BF5" s="4" t="s">
        <v>364</v>
      </c>
      <c r="BG5" s="4" t="s">
        <v>364</v>
      </c>
      <c r="BH5" s="4" t="s">
        <v>364</v>
      </c>
      <c r="BI5" s="4" t="s">
        <v>364</v>
      </c>
      <c r="BJ5" s="4" t="s">
        <v>364</v>
      </c>
      <c r="BK5" s="4" t="s">
        <v>364</v>
      </c>
      <c r="BL5" s="4" t="s">
        <v>364</v>
      </c>
      <c r="BM5" s="4" t="s">
        <v>364</v>
      </c>
      <c r="BN5" s="4" t="s">
        <v>364</v>
      </c>
      <c r="BO5" s="4" t="s">
        <v>364</v>
      </c>
      <c r="BP5" s="4"/>
    </row>
    <row r="6" spans="1:68" ht="45" customHeight="1" x14ac:dyDescent="0.25">
      <c r="A6" s="4"/>
      <c r="B6" s="72" t="s">
        <v>369</v>
      </c>
      <c r="C6" s="80" t="s">
        <v>364</v>
      </c>
      <c r="D6" s="80" t="s">
        <v>364</v>
      </c>
      <c r="E6" s="80" t="s">
        <v>364</v>
      </c>
      <c r="F6" s="80" t="s">
        <v>364</v>
      </c>
      <c r="G6" s="80" t="s">
        <v>364</v>
      </c>
      <c r="H6" s="80" t="s">
        <v>364</v>
      </c>
      <c r="I6" s="80" t="s">
        <v>364</v>
      </c>
      <c r="J6" s="80"/>
      <c r="K6" s="80"/>
      <c r="L6" s="80"/>
      <c r="M6" s="80"/>
      <c r="N6" s="80"/>
      <c r="O6" s="80"/>
      <c r="P6" s="80"/>
      <c r="Q6" s="80"/>
      <c r="R6" s="80"/>
      <c r="S6" s="80"/>
      <c r="T6" s="80"/>
      <c r="U6" s="80"/>
      <c r="V6" s="80"/>
      <c r="W6" s="80"/>
      <c r="X6" s="80"/>
      <c r="Y6" s="80" t="s">
        <v>364</v>
      </c>
      <c r="Z6" s="80"/>
      <c r="AA6" s="80" t="s">
        <v>364</v>
      </c>
      <c r="AB6" s="80" t="s">
        <v>364</v>
      </c>
      <c r="AC6" s="80" t="s">
        <v>364</v>
      </c>
      <c r="AD6" s="80"/>
      <c r="AE6" s="80"/>
      <c r="AF6" s="80"/>
      <c r="AG6" s="80"/>
      <c r="AH6" s="80"/>
      <c r="AI6" s="80"/>
      <c r="AJ6" s="80" t="s">
        <v>364</v>
      </c>
      <c r="AK6" s="80" t="s">
        <v>364</v>
      </c>
      <c r="AL6" s="80" t="s">
        <v>364</v>
      </c>
      <c r="AM6" s="80"/>
      <c r="AN6" s="80" t="s">
        <v>364</v>
      </c>
      <c r="AO6" s="80"/>
      <c r="AP6" s="80" t="s">
        <v>364</v>
      </c>
      <c r="AQ6" s="80"/>
      <c r="AR6" s="80"/>
      <c r="AS6" s="80"/>
      <c r="AT6" s="80"/>
      <c r="AU6" s="80"/>
      <c r="AV6" s="80"/>
      <c r="AW6" s="80"/>
      <c r="AX6" s="80"/>
      <c r="AY6" s="80" t="s">
        <v>364</v>
      </c>
      <c r="AZ6" s="80"/>
      <c r="BA6" s="4"/>
      <c r="BB6" s="4" t="s">
        <v>364</v>
      </c>
      <c r="BC6" s="4" t="s">
        <v>364</v>
      </c>
      <c r="BD6" s="4"/>
      <c r="BE6" s="4" t="s">
        <v>364</v>
      </c>
      <c r="BF6" s="4" t="s">
        <v>364</v>
      </c>
      <c r="BG6" s="4"/>
      <c r="BH6" s="4" t="s">
        <v>364</v>
      </c>
      <c r="BI6" s="4" t="s">
        <v>364</v>
      </c>
      <c r="BJ6" s="4" t="s">
        <v>364</v>
      </c>
      <c r="BK6" s="4" t="s">
        <v>364</v>
      </c>
      <c r="BL6" s="4"/>
      <c r="BM6" s="4"/>
      <c r="BN6" s="4"/>
      <c r="BO6" s="4" t="s">
        <v>364</v>
      </c>
      <c r="BP6" s="4" t="s">
        <v>364</v>
      </c>
    </row>
    <row r="7" spans="1:68" ht="45" customHeight="1" x14ac:dyDescent="0.25">
      <c r="A7" s="4"/>
      <c r="B7" s="72" t="s">
        <v>371</v>
      </c>
      <c r="C7" s="80" t="s">
        <v>364</v>
      </c>
      <c r="D7" s="80" t="s">
        <v>364</v>
      </c>
      <c r="E7" s="80" t="s">
        <v>364</v>
      </c>
      <c r="F7" s="80"/>
      <c r="G7" s="80" t="s">
        <v>364</v>
      </c>
      <c r="H7" s="80" t="s">
        <v>364</v>
      </c>
      <c r="I7" s="80"/>
      <c r="J7" s="80"/>
      <c r="K7" s="80"/>
      <c r="L7" s="80"/>
      <c r="M7" s="80"/>
      <c r="N7" s="80"/>
      <c r="O7" s="80"/>
      <c r="P7" s="80"/>
      <c r="Q7" s="80"/>
      <c r="R7" s="80"/>
      <c r="S7" s="80"/>
      <c r="T7" s="80"/>
      <c r="U7" s="80"/>
      <c r="V7" s="80" t="s">
        <v>364</v>
      </c>
      <c r="W7" s="80"/>
      <c r="X7" s="80"/>
      <c r="Y7" s="80" t="s">
        <v>364</v>
      </c>
      <c r="Z7" s="80" t="s">
        <v>364</v>
      </c>
      <c r="AA7" s="80" t="s">
        <v>364</v>
      </c>
      <c r="AB7" s="80" t="s">
        <v>364</v>
      </c>
      <c r="AC7" s="80" t="s">
        <v>364</v>
      </c>
      <c r="AD7" s="80" t="s">
        <v>364</v>
      </c>
      <c r="AE7" s="80" t="s">
        <v>364</v>
      </c>
      <c r="AF7" s="80" t="s">
        <v>364</v>
      </c>
      <c r="AG7" s="80" t="s">
        <v>364</v>
      </c>
      <c r="AH7" s="80" t="s">
        <v>364</v>
      </c>
      <c r="AI7" s="80" t="s">
        <v>364</v>
      </c>
      <c r="AJ7" s="80" t="s">
        <v>364</v>
      </c>
      <c r="AK7" s="80"/>
      <c r="AL7" s="80" t="s">
        <v>364</v>
      </c>
      <c r="AM7" s="80"/>
      <c r="AN7" s="80"/>
      <c r="AO7" s="80"/>
      <c r="AP7" s="80"/>
      <c r="AQ7" s="80" t="s">
        <v>364</v>
      </c>
      <c r="AR7" s="80" t="s">
        <v>364</v>
      </c>
      <c r="AS7" s="80"/>
      <c r="AT7" s="80"/>
      <c r="AU7" s="80"/>
      <c r="AV7" s="80"/>
      <c r="AW7" s="80"/>
      <c r="AX7" s="80"/>
      <c r="AY7" s="80" t="s">
        <v>364</v>
      </c>
      <c r="AZ7" s="80"/>
      <c r="BA7" s="4"/>
      <c r="BB7" s="4"/>
      <c r="BC7" s="4" t="s">
        <v>364</v>
      </c>
      <c r="BD7" s="4"/>
      <c r="BE7" s="4" t="s">
        <v>364</v>
      </c>
      <c r="BF7" s="4" t="s">
        <v>364</v>
      </c>
      <c r="BG7" s="4"/>
      <c r="BH7" s="4" t="s">
        <v>364</v>
      </c>
      <c r="BI7" s="4" t="s">
        <v>364</v>
      </c>
      <c r="BJ7" s="4"/>
      <c r="BK7" s="4" t="s">
        <v>364</v>
      </c>
      <c r="BL7" s="4" t="s">
        <v>364</v>
      </c>
      <c r="BM7" s="4" t="s">
        <v>364</v>
      </c>
      <c r="BN7" s="4"/>
      <c r="BO7" s="4"/>
      <c r="BP7" s="4" t="s">
        <v>364</v>
      </c>
    </row>
    <row r="8" spans="1:68" ht="45" customHeight="1" x14ac:dyDescent="0.25">
      <c r="A8" s="4"/>
      <c r="B8" s="72" t="s">
        <v>374</v>
      </c>
      <c r="C8" s="80"/>
      <c r="D8" s="80"/>
      <c r="E8" s="80"/>
      <c r="F8" s="80"/>
      <c r="G8" s="80"/>
      <c r="H8" s="80"/>
      <c r="I8" s="80"/>
      <c r="J8" s="80" t="s">
        <v>364</v>
      </c>
      <c r="K8" s="80" t="s">
        <v>364</v>
      </c>
      <c r="L8" s="80" t="s">
        <v>364</v>
      </c>
      <c r="M8" s="80" t="s">
        <v>364</v>
      </c>
      <c r="N8" s="80" t="s">
        <v>364</v>
      </c>
      <c r="O8" s="80" t="s">
        <v>364</v>
      </c>
      <c r="P8" s="80" t="s">
        <v>364</v>
      </c>
      <c r="Q8" s="80" t="s">
        <v>364</v>
      </c>
      <c r="R8" s="80" t="s">
        <v>364</v>
      </c>
      <c r="S8" s="80" t="s">
        <v>364</v>
      </c>
      <c r="T8" s="80" t="s">
        <v>364</v>
      </c>
      <c r="U8" s="80" t="s">
        <v>364</v>
      </c>
      <c r="V8" s="80" t="s">
        <v>364</v>
      </c>
      <c r="W8" s="80" t="s">
        <v>364</v>
      </c>
      <c r="X8" s="80"/>
      <c r="Y8" s="80" t="s">
        <v>364</v>
      </c>
      <c r="Z8" s="80" t="s">
        <v>364</v>
      </c>
      <c r="AA8" s="80"/>
      <c r="AB8" s="80" t="s">
        <v>364</v>
      </c>
      <c r="AC8" s="80"/>
      <c r="AD8" s="80"/>
      <c r="AE8" s="80"/>
      <c r="AF8" s="80"/>
      <c r="AG8" s="80"/>
      <c r="AH8" s="80"/>
      <c r="AI8" s="80"/>
      <c r="AJ8" s="80"/>
      <c r="AK8" s="80"/>
      <c r="AL8" s="80"/>
      <c r="AM8" s="80"/>
      <c r="AN8" s="80"/>
      <c r="AO8" s="80"/>
      <c r="AP8" s="80" t="s">
        <v>364</v>
      </c>
      <c r="AQ8" s="80"/>
      <c r="AR8" s="80"/>
      <c r="AS8" s="80"/>
      <c r="AT8" s="80"/>
      <c r="AU8" s="80" t="s">
        <v>364</v>
      </c>
      <c r="AV8" s="80" t="s">
        <v>364</v>
      </c>
      <c r="AW8" s="80" t="s">
        <v>364</v>
      </c>
      <c r="AX8" s="80"/>
      <c r="AY8" s="80"/>
      <c r="AZ8" s="80"/>
      <c r="BA8" s="4"/>
      <c r="BB8" s="4"/>
      <c r="BC8" s="4"/>
      <c r="BD8" s="4"/>
      <c r="BE8" s="4"/>
      <c r="BF8" s="4"/>
      <c r="BG8" s="4"/>
      <c r="BH8" s="4"/>
      <c r="BI8" s="4"/>
      <c r="BJ8" s="4"/>
      <c r="BK8" s="4"/>
      <c r="BL8" s="4"/>
      <c r="BM8" s="4"/>
      <c r="BN8" s="4"/>
      <c r="BO8" s="4"/>
      <c r="BP8" s="4"/>
    </row>
    <row r="9" spans="1:68" ht="45" customHeight="1" x14ac:dyDescent="0.25">
      <c r="A9" s="4"/>
      <c r="B9" s="72" t="s">
        <v>376</v>
      </c>
      <c r="C9" s="80"/>
      <c r="D9" s="80"/>
      <c r="E9" s="80"/>
      <c r="F9" s="80"/>
      <c r="G9" s="80"/>
      <c r="H9" s="80"/>
      <c r="I9" s="80"/>
      <c r="J9" s="80" t="s">
        <v>364</v>
      </c>
      <c r="K9" s="80" t="s">
        <v>364</v>
      </c>
      <c r="L9" s="80" t="s">
        <v>364</v>
      </c>
      <c r="M9" s="80" t="s">
        <v>364</v>
      </c>
      <c r="N9" s="80" t="s">
        <v>364</v>
      </c>
      <c r="O9" s="80" t="s">
        <v>364</v>
      </c>
      <c r="P9" s="80" t="s">
        <v>364</v>
      </c>
      <c r="Q9" s="80" t="s">
        <v>364</v>
      </c>
      <c r="R9" s="80" t="s">
        <v>364</v>
      </c>
      <c r="S9" s="80" t="s">
        <v>364</v>
      </c>
      <c r="T9" s="80" t="s">
        <v>364</v>
      </c>
      <c r="U9" s="80" t="s">
        <v>364</v>
      </c>
      <c r="V9" s="80" t="s">
        <v>364</v>
      </c>
      <c r="W9" s="80" t="s">
        <v>364</v>
      </c>
      <c r="X9" s="80" t="s">
        <v>364</v>
      </c>
      <c r="Y9" s="80" t="s">
        <v>364</v>
      </c>
      <c r="Z9" s="80" t="s">
        <v>364</v>
      </c>
      <c r="AA9" s="80" t="s">
        <v>364</v>
      </c>
      <c r="AB9" s="80" t="s">
        <v>364</v>
      </c>
      <c r="AC9" s="80"/>
      <c r="AD9" s="80"/>
      <c r="AE9" s="80"/>
      <c r="AF9" s="80"/>
      <c r="AG9" s="80"/>
      <c r="AH9" s="80"/>
      <c r="AI9" s="80"/>
      <c r="AJ9" s="80"/>
      <c r="AK9" s="80"/>
      <c r="AL9" s="80"/>
      <c r="AM9" s="80"/>
      <c r="AN9" s="80"/>
      <c r="AO9" s="80"/>
      <c r="AP9" s="80" t="s">
        <v>364</v>
      </c>
      <c r="AQ9" s="80"/>
      <c r="AR9" s="80"/>
      <c r="AS9" s="80"/>
      <c r="AT9" s="80"/>
      <c r="AU9" s="80" t="s">
        <v>364</v>
      </c>
      <c r="AV9" s="80" t="s">
        <v>364</v>
      </c>
      <c r="AW9" s="80" t="s">
        <v>364</v>
      </c>
      <c r="AX9" s="80"/>
      <c r="AY9" s="80"/>
      <c r="AZ9" s="80"/>
      <c r="BA9" s="4"/>
      <c r="BB9" s="4"/>
      <c r="BC9" s="4"/>
      <c r="BD9" s="4" t="s">
        <v>364</v>
      </c>
      <c r="BE9" s="4" t="s">
        <v>364</v>
      </c>
      <c r="BF9" s="4" t="s">
        <v>364</v>
      </c>
      <c r="BG9" s="4" t="s">
        <v>364</v>
      </c>
      <c r="BH9" s="4" t="s">
        <v>364</v>
      </c>
      <c r="BI9" s="4"/>
      <c r="BJ9" s="4"/>
      <c r="BK9" s="4"/>
      <c r="BL9" s="4"/>
      <c r="BM9" s="4"/>
      <c r="BN9" s="4"/>
      <c r="BO9" s="4"/>
      <c r="BP9" s="4" t="s">
        <v>364</v>
      </c>
    </row>
    <row r="10" spans="1:68" ht="45" customHeight="1" x14ac:dyDescent="0.25">
      <c r="A10" s="4"/>
      <c r="B10" s="72" t="s">
        <v>378</v>
      </c>
      <c r="C10" s="80"/>
      <c r="D10" s="80"/>
      <c r="E10" s="80" t="s">
        <v>364</v>
      </c>
      <c r="F10" s="80"/>
      <c r="G10" s="80"/>
      <c r="H10" s="80"/>
      <c r="I10" s="80"/>
      <c r="J10" s="80" t="s">
        <v>364</v>
      </c>
      <c r="K10" s="80" t="s">
        <v>364</v>
      </c>
      <c r="L10" s="80" t="s">
        <v>364</v>
      </c>
      <c r="M10" s="80" t="s">
        <v>364</v>
      </c>
      <c r="N10" s="80" t="s">
        <v>364</v>
      </c>
      <c r="O10" s="80" t="s">
        <v>364</v>
      </c>
      <c r="P10" s="80" t="s">
        <v>364</v>
      </c>
      <c r="Q10" s="80" t="s">
        <v>364</v>
      </c>
      <c r="R10" s="80" t="s">
        <v>364</v>
      </c>
      <c r="S10" s="80" t="s">
        <v>364</v>
      </c>
      <c r="T10" s="80" t="s">
        <v>364</v>
      </c>
      <c r="U10" s="80" t="s">
        <v>364</v>
      </c>
      <c r="V10" s="80" t="s">
        <v>364</v>
      </c>
      <c r="W10" s="80" t="s">
        <v>364</v>
      </c>
      <c r="X10" s="80" t="s">
        <v>364</v>
      </c>
      <c r="Y10" s="80" t="s">
        <v>364</v>
      </c>
      <c r="Z10" s="80" t="s">
        <v>364</v>
      </c>
      <c r="AA10" s="80" t="s">
        <v>364</v>
      </c>
      <c r="AB10" s="80" t="s">
        <v>364</v>
      </c>
      <c r="AC10" s="80" t="s">
        <v>364</v>
      </c>
      <c r="AD10" s="80" t="s">
        <v>364</v>
      </c>
      <c r="AE10" s="80" t="s">
        <v>364</v>
      </c>
      <c r="AF10" s="80" t="s">
        <v>364</v>
      </c>
      <c r="AG10" s="80" t="s">
        <v>364</v>
      </c>
      <c r="AH10" s="80" t="s">
        <v>364</v>
      </c>
      <c r="AI10" s="80" t="s">
        <v>364</v>
      </c>
      <c r="AJ10" s="80" t="s">
        <v>364</v>
      </c>
      <c r="AK10" s="80" t="s">
        <v>364</v>
      </c>
      <c r="AL10" s="80" t="s">
        <v>364</v>
      </c>
      <c r="AM10" s="80" t="s">
        <v>364</v>
      </c>
      <c r="AN10" s="80" t="s">
        <v>364</v>
      </c>
      <c r="AO10" s="80"/>
      <c r="AP10" s="80" t="s">
        <v>364</v>
      </c>
      <c r="AQ10" s="80"/>
      <c r="AR10" s="80" t="s">
        <v>364</v>
      </c>
      <c r="AS10" s="80" t="s">
        <v>364</v>
      </c>
      <c r="AT10" s="80" t="s">
        <v>364</v>
      </c>
      <c r="AU10" s="80"/>
      <c r="AV10" s="80"/>
      <c r="AW10" s="80" t="s">
        <v>364</v>
      </c>
      <c r="AX10" s="80" t="s">
        <v>364</v>
      </c>
      <c r="AY10" s="80" t="s">
        <v>364</v>
      </c>
      <c r="AZ10" s="80" t="s">
        <v>364</v>
      </c>
      <c r="BA10" s="4" t="s">
        <v>364</v>
      </c>
      <c r="BB10" s="4" t="s">
        <v>364</v>
      </c>
      <c r="BC10" s="4"/>
      <c r="BD10" s="4" t="s">
        <v>364</v>
      </c>
      <c r="BE10" s="4" t="s">
        <v>364</v>
      </c>
      <c r="BF10" s="4" t="s">
        <v>364</v>
      </c>
      <c r="BG10" s="4" t="s">
        <v>364</v>
      </c>
      <c r="BH10" s="4" t="s">
        <v>364</v>
      </c>
      <c r="BI10" s="4"/>
      <c r="BJ10" s="4" t="s">
        <v>364</v>
      </c>
      <c r="BK10" s="4" t="s">
        <v>364</v>
      </c>
      <c r="BL10" s="4" t="s">
        <v>364</v>
      </c>
      <c r="BM10" s="4" t="s">
        <v>364</v>
      </c>
      <c r="BN10" s="4"/>
      <c r="BO10" s="4"/>
      <c r="BP10" s="4" t="s">
        <v>364</v>
      </c>
    </row>
    <row r="11" spans="1:68" ht="45" customHeight="1" x14ac:dyDescent="0.25">
      <c r="A11" s="4"/>
      <c r="B11" s="72" t="s">
        <v>379</v>
      </c>
      <c r="C11" s="80"/>
      <c r="D11" s="80" t="s">
        <v>364</v>
      </c>
      <c r="E11" s="80" t="s">
        <v>364</v>
      </c>
      <c r="F11" s="80" t="s">
        <v>364</v>
      </c>
      <c r="G11" s="80"/>
      <c r="H11" s="80"/>
      <c r="I11" s="80" t="s">
        <v>364</v>
      </c>
      <c r="J11" s="80"/>
      <c r="K11" s="80"/>
      <c r="L11" s="80"/>
      <c r="M11" s="80"/>
      <c r="N11" s="80"/>
      <c r="O11" s="80"/>
      <c r="P11" s="80"/>
      <c r="Q11" s="80"/>
      <c r="R11" s="80"/>
      <c r="S11" s="80"/>
      <c r="T11" s="80"/>
      <c r="U11" s="80" t="s">
        <v>364</v>
      </c>
      <c r="V11" s="80"/>
      <c r="W11" s="80"/>
      <c r="X11" s="80"/>
      <c r="Y11" s="80" t="s">
        <v>364</v>
      </c>
      <c r="Z11" s="80" t="s">
        <v>364</v>
      </c>
      <c r="AA11" s="80" t="s">
        <v>364</v>
      </c>
      <c r="AB11" s="80" t="s">
        <v>364</v>
      </c>
      <c r="AC11" s="80" t="s">
        <v>364</v>
      </c>
      <c r="AD11" s="80" t="s">
        <v>364</v>
      </c>
      <c r="AE11" s="80" t="s">
        <v>364</v>
      </c>
      <c r="AF11" s="80" t="s">
        <v>364</v>
      </c>
      <c r="AG11" s="80" t="s">
        <v>364</v>
      </c>
      <c r="AH11" s="80" t="s">
        <v>364</v>
      </c>
      <c r="AI11" s="80" t="s">
        <v>364</v>
      </c>
      <c r="AJ11" s="80" t="s">
        <v>364</v>
      </c>
      <c r="AK11" s="80" t="s">
        <v>364</v>
      </c>
      <c r="AL11" s="80" t="s">
        <v>364</v>
      </c>
      <c r="AM11" s="80" t="s">
        <v>364</v>
      </c>
      <c r="AN11" s="80"/>
      <c r="AO11" s="80"/>
      <c r="AP11" s="80"/>
      <c r="AQ11" s="80"/>
      <c r="AR11" s="80" t="s">
        <v>364</v>
      </c>
      <c r="AS11" s="80" t="s">
        <v>364</v>
      </c>
      <c r="AT11" s="80" t="s">
        <v>364</v>
      </c>
      <c r="AU11" s="80"/>
      <c r="AV11" s="80"/>
      <c r="AW11" s="80" t="s">
        <v>364</v>
      </c>
      <c r="AX11" s="80" t="s">
        <v>364</v>
      </c>
      <c r="AY11" s="80" t="s">
        <v>364</v>
      </c>
      <c r="AZ11" s="80" t="s">
        <v>364</v>
      </c>
      <c r="BA11" s="4" t="s">
        <v>364</v>
      </c>
      <c r="BB11" s="4" t="s">
        <v>364</v>
      </c>
      <c r="BC11" s="4" t="s">
        <v>364</v>
      </c>
      <c r="BD11" s="4"/>
      <c r="BE11" s="4"/>
      <c r="BF11" s="4" t="s">
        <v>364</v>
      </c>
      <c r="BG11" s="4"/>
      <c r="BH11" s="4" t="s">
        <v>364</v>
      </c>
      <c r="BI11" s="4"/>
      <c r="BJ11" s="4" t="s">
        <v>364</v>
      </c>
      <c r="BK11" s="4" t="s">
        <v>364</v>
      </c>
      <c r="BL11" s="4" t="s">
        <v>364</v>
      </c>
      <c r="BM11" s="4" t="s">
        <v>364</v>
      </c>
      <c r="BN11" s="4"/>
      <c r="BO11" s="4"/>
      <c r="BP11" s="4" t="s">
        <v>364</v>
      </c>
    </row>
    <row r="12" spans="1:68" ht="45" customHeight="1" x14ac:dyDescent="0.25">
      <c r="A12" s="4"/>
      <c r="B12" s="72" t="s">
        <v>381</v>
      </c>
      <c r="C12" s="80"/>
      <c r="D12" s="80" t="s">
        <v>364</v>
      </c>
      <c r="E12" s="80" t="s">
        <v>364</v>
      </c>
      <c r="F12" s="80" t="s">
        <v>364</v>
      </c>
      <c r="G12" s="80"/>
      <c r="H12" s="80"/>
      <c r="I12" s="80" t="s">
        <v>364</v>
      </c>
      <c r="J12" s="80"/>
      <c r="K12" s="80"/>
      <c r="L12" s="80"/>
      <c r="M12" s="80"/>
      <c r="N12" s="80"/>
      <c r="O12" s="80"/>
      <c r="P12" s="80"/>
      <c r="Q12" s="80"/>
      <c r="R12" s="80"/>
      <c r="S12" s="80"/>
      <c r="T12" s="80"/>
      <c r="U12" s="80"/>
      <c r="V12" s="80"/>
      <c r="W12" s="80"/>
      <c r="X12" s="80"/>
      <c r="Y12" s="80" t="s">
        <v>364</v>
      </c>
      <c r="Z12" s="80"/>
      <c r="AA12" s="80" t="s">
        <v>364</v>
      </c>
      <c r="AB12" s="80"/>
      <c r="AC12" s="80"/>
      <c r="AD12" s="80" t="s">
        <v>364</v>
      </c>
      <c r="AE12" s="80" t="s">
        <v>364</v>
      </c>
      <c r="AF12" s="80" t="s">
        <v>364</v>
      </c>
      <c r="AG12" s="80" t="s">
        <v>364</v>
      </c>
      <c r="AH12" s="80" t="s">
        <v>364</v>
      </c>
      <c r="AI12" s="80" t="s">
        <v>364</v>
      </c>
      <c r="AJ12" s="80" t="s">
        <v>364</v>
      </c>
      <c r="AK12" s="80" t="s">
        <v>364</v>
      </c>
      <c r="AL12" s="80" t="s">
        <v>364</v>
      </c>
      <c r="AM12" s="80" t="s">
        <v>364</v>
      </c>
      <c r="AN12" s="80"/>
      <c r="AO12" s="80"/>
      <c r="AP12" s="80"/>
      <c r="AQ12" s="80"/>
      <c r="AR12" s="80" t="s">
        <v>364</v>
      </c>
      <c r="AS12" s="80"/>
      <c r="AT12" s="80" t="s">
        <v>364</v>
      </c>
      <c r="AU12" s="80"/>
      <c r="AV12" s="80"/>
      <c r="AW12" s="80"/>
      <c r="AX12" s="80"/>
      <c r="AY12" s="80" t="s">
        <v>364</v>
      </c>
      <c r="AZ12" s="80"/>
      <c r="BA12" s="4"/>
      <c r="BB12" s="4"/>
      <c r="BC12" s="4" t="s">
        <v>364</v>
      </c>
      <c r="BD12" s="4" t="s">
        <v>364</v>
      </c>
      <c r="BE12" s="4" t="s">
        <v>364</v>
      </c>
      <c r="BF12" s="4" t="s">
        <v>364</v>
      </c>
      <c r="BG12" s="4" t="s">
        <v>364</v>
      </c>
      <c r="BH12" s="4" t="s">
        <v>364</v>
      </c>
      <c r="BI12" s="4" t="s">
        <v>364</v>
      </c>
      <c r="BJ12" s="4" t="s">
        <v>364</v>
      </c>
      <c r="BK12" s="4" t="s">
        <v>364</v>
      </c>
      <c r="BL12" s="4" t="s">
        <v>364</v>
      </c>
      <c r="BM12" s="4" t="s">
        <v>364</v>
      </c>
      <c r="BN12" s="4" t="s">
        <v>364</v>
      </c>
      <c r="BO12" s="4"/>
      <c r="BP12" s="4" t="s">
        <v>364</v>
      </c>
    </row>
    <row r="13" spans="1:68" ht="45" customHeight="1" x14ac:dyDescent="0.25">
      <c r="A13" s="4"/>
      <c r="B13" s="72" t="s">
        <v>383</v>
      </c>
      <c r="C13" s="80"/>
      <c r="D13" s="80" t="s">
        <v>364</v>
      </c>
      <c r="E13" s="80" t="s">
        <v>364</v>
      </c>
      <c r="F13" s="80"/>
      <c r="G13" s="80"/>
      <c r="H13" s="80"/>
      <c r="I13" s="80"/>
      <c r="J13" s="80"/>
      <c r="K13" s="80"/>
      <c r="L13" s="80"/>
      <c r="M13" s="80"/>
      <c r="N13" s="80"/>
      <c r="O13" s="80"/>
      <c r="P13" s="80"/>
      <c r="Q13" s="80"/>
      <c r="R13" s="80"/>
      <c r="S13" s="80"/>
      <c r="T13" s="80"/>
      <c r="U13" s="80" t="s">
        <v>364</v>
      </c>
      <c r="V13" s="80"/>
      <c r="W13" s="80"/>
      <c r="X13" s="80"/>
      <c r="Y13" s="80" t="s">
        <v>364</v>
      </c>
      <c r="Z13" s="80"/>
      <c r="AA13" s="80" t="s">
        <v>364</v>
      </c>
      <c r="AB13" s="80"/>
      <c r="AC13" s="80"/>
      <c r="AD13" s="80" t="s">
        <v>364</v>
      </c>
      <c r="AE13" s="80" t="s">
        <v>364</v>
      </c>
      <c r="AF13" s="80"/>
      <c r="AG13" s="80"/>
      <c r="AH13" s="80" t="s">
        <v>364</v>
      </c>
      <c r="AI13" s="80" t="s">
        <v>364</v>
      </c>
      <c r="AJ13" s="80" t="s">
        <v>364</v>
      </c>
      <c r="AK13" s="80" t="s">
        <v>364</v>
      </c>
      <c r="AL13" s="80" t="s">
        <v>364</v>
      </c>
      <c r="AM13" s="80" t="s">
        <v>364</v>
      </c>
      <c r="AN13" s="80" t="s">
        <v>364</v>
      </c>
      <c r="AO13" s="80"/>
      <c r="AP13" s="80" t="s">
        <v>364</v>
      </c>
      <c r="AQ13" s="80" t="s">
        <v>364</v>
      </c>
      <c r="AR13" s="80" t="s">
        <v>364</v>
      </c>
      <c r="AS13" s="80"/>
      <c r="AT13" s="80" t="s">
        <v>364</v>
      </c>
      <c r="AU13" s="80"/>
      <c r="AV13" s="80"/>
      <c r="AW13" s="80"/>
      <c r="AX13" s="80"/>
      <c r="AY13" s="80" t="s">
        <v>364</v>
      </c>
      <c r="AZ13" s="80" t="s">
        <v>364</v>
      </c>
      <c r="BA13" s="4" t="s">
        <v>364</v>
      </c>
      <c r="BB13" s="4" t="s">
        <v>364</v>
      </c>
      <c r="BC13" s="4" t="s">
        <v>364</v>
      </c>
      <c r="BD13" s="4" t="s">
        <v>364</v>
      </c>
      <c r="BE13" s="4" t="s">
        <v>364</v>
      </c>
      <c r="BF13" s="4" t="s">
        <v>364</v>
      </c>
      <c r="BG13" s="4" t="s">
        <v>364</v>
      </c>
      <c r="BH13" s="4" t="s">
        <v>364</v>
      </c>
      <c r="BI13" s="4" t="s">
        <v>364</v>
      </c>
      <c r="BJ13" s="4" t="s">
        <v>364</v>
      </c>
      <c r="BK13" s="4" t="s">
        <v>364</v>
      </c>
      <c r="BL13" s="4" t="s">
        <v>364</v>
      </c>
      <c r="BM13" s="4" t="s">
        <v>364</v>
      </c>
      <c r="BN13" s="4" t="s">
        <v>364</v>
      </c>
      <c r="BO13" s="4"/>
      <c r="BP13" s="4"/>
    </row>
    <row r="14" spans="1:68" ht="45" customHeight="1" x14ac:dyDescent="0.25">
      <c r="A14" s="4"/>
      <c r="B14" s="72" t="s">
        <v>385</v>
      </c>
      <c r="C14" s="80"/>
      <c r="D14" s="80"/>
      <c r="E14" s="80" t="s">
        <v>364</v>
      </c>
      <c r="F14" s="80"/>
      <c r="G14" s="80"/>
      <c r="H14" s="80"/>
      <c r="I14" s="80"/>
      <c r="J14" s="80" t="s">
        <v>364</v>
      </c>
      <c r="K14" s="80" t="s">
        <v>364</v>
      </c>
      <c r="L14" s="80" t="s">
        <v>364</v>
      </c>
      <c r="M14" s="80" t="s">
        <v>364</v>
      </c>
      <c r="N14" s="80" t="s">
        <v>364</v>
      </c>
      <c r="O14" s="80" t="s">
        <v>364</v>
      </c>
      <c r="P14" s="80" t="s">
        <v>364</v>
      </c>
      <c r="Q14" s="80" t="s">
        <v>364</v>
      </c>
      <c r="R14" s="80" t="s">
        <v>364</v>
      </c>
      <c r="S14" s="80" t="s">
        <v>364</v>
      </c>
      <c r="T14" s="80" t="s">
        <v>364</v>
      </c>
      <c r="U14" s="80" t="s">
        <v>364</v>
      </c>
      <c r="V14" s="80" t="s">
        <v>364</v>
      </c>
      <c r="W14" s="80" t="s">
        <v>364</v>
      </c>
      <c r="X14" s="80" t="s">
        <v>364</v>
      </c>
      <c r="Y14" s="80" t="s">
        <v>364</v>
      </c>
      <c r="Z14" s="80" t="s">
        <v>364</v>
      </c>
      <c r="AA14" s="80" t="s">
        <v>364</v>
      </c>
      <c r="AB14" s="80"/>
      <c r="AC14" s="80" t="s">
        <v>364</v>
      </c>
      <c r="AD14" s="80" t="s">
        <v>364</v>
      </c>
      <c r="AE14" s="80" t="s">
        <v>364</v>
      </c>
      <c r="AF14" s="80" t="s">
        <v>364</v>
      </c>
      <c r="AG14" s="80" t="s">
        <v>364</v>
      </c>
      <c r="AH14" s="80" t="s">
        <v>364</v>
      </c>
      <c r="AI14" s="80" t="s">
        <v>364</v>
      </c>
      <c r="AJ14" s="80" t="s">
        <v>364</v>
      </c>
      <c r="AK14" s="80" t="s">
        <v>364</v>
      </c>
      <c r="AL14" s="80" t="s">
        <v>364</v>
      </c>
      <c r="AM14" s="80" t="s">
        <v>364</v>
      </c>
      <c r="AN14" s="80" t="s">
        <v>364</v>
      </c>
      <c r="AO14" s="80"/>
      <c r="AP14" s="80" t="s">
        <v>364</v>
      </c>
      <c r="AQ14" s="80" t="s">
        <v>364</v>
      </c>
      <c r="AR14" s="80"/>
      <c r="AS14" s="80" t="s">
        <v>364</v>
      </c>
      <c r="AT14" s="80" t="s">
        <v>364</v>
      </c>
      <c r="AU14" s="80" t="s">
        <v>364</v>
      </c>
      <c r="AV14" s="80"/>
      <c r="AW14" s="80" t="s">
        <v>364</v>
      </c>
      <c r="AX14" s="80" t="s">
        <v>364</v>
      </c>
      <c r="AY14" s="80" t="s">
        <v>364</v>
      </c>
      <c r="AZ14" s="80" t="s">
        <v>364</v>
      </c>
      <c r="BA14" s="4" t="s">
        <v>364</v>
      </c>
      <c r="BB14" s="4" t="s">
        <v>364</v>
      </c>
      <c r="BC14" s="4" t="s">
        <v>364</v>
      </c>
      <c r="BD14" s="4" t="s">
        <v>364</v>
      </c>
      <c r="BE14" s="4" t="s">
        <v>364</v>
      </c>
      <c r="BF14" s="4" t="s">
        <v>364</v>
      </c>
      <c r="BG14" s="4" t="s">
        <v>364</v>
      </c>
      <c r="BH14" s="4" t="s">
        <v>364</v>
      </c>
      <c r="BI14" s="4" t="s">
        <v>364</v>
      </c>
      <c r="BJ14" s="4" t="s">
        <v>364</v>
      </c>
      <c r="BK14" s="4" t="s">
        <v>364</v>
      </c>
      <c r="BL14" s="4" t="s">
        <v>364</v>
      </c>
      <c r="BM14" s="4" t="s">
        <v>364</v>
      </c>
      <c r="BN14" s="4" t="s">
        <v>364</v>
      </c>
      <c r="BO14" s="4" t="s">
        <v>364</v>
      </c>
      <c r="BP14" s="4"/>
    </row>
    <row r="15" spans="1:68" ht="45" customHeight="1" x14ac:dyDescent="0.25">
      <c r="A15" s="4"/>
      <c r="B15" s="72" t="s">
        <v>387</v>
      </c>
      <c r="C15" s="80"/>
      <c r="D15" s="80"/>
      <c r="E15" s="80" t="s">
        <v>364</v>
      </c>
      <c r="F15" s="80"/>
      <c r="G15" s="80"/>
      <c r="H15" s="80"/>
      <c r="I15" s="80"/>
      <c r="J15" s="80"/>
      <c r="K15" s="80"/>
      <c r="L15" s="80"/>
      <c r="M15" s="80"/>
      <c r="N15" s="80"/>
      <c r="O15" s="80"/>
      <c r="P15" s="80"/>
      <c r="Q15" s="80"/>
      <c r="R15" s="80"/>
      <c r="S15" s="80"/>
      <c r="T15" s="80"/>
      <c r="U15" s="80" t="s">
        <v>364</v>
      </c>
      <c r="V15" s="80"/>
      <c r="W15" s="80"/>
      <c r="X15" s="80"/>
      <c r="Y15" s="80" t="s">
        <v>364</v>
      </c>
      <c r="Z15" s="80"/>
      <c r="AA15" s="80" t="s">
        <v>364</v>
      </c>
      <c r="AB15" s="80"/>
      <c r="AC15" s="80"/>
      <c r="AD15" s="80" t="s">
        <v>364</v>
      </c>
      <c r="AE15" s="80" t="s">
        <v>364</v>
      </c>
      <c r="AF15" s="80"/>
      <c r="AG15" s="80" t="s">
        <v>364</v>
      </c>
      <c r="AH15" s="80" t="s">
        <v>364</v>
      </c>
      <c r="AI15" s="80" t="s">
        <v>364</v>
      </c>
      <c r="AJ15" s="80" t="s">
        <v>364</v>
      </c>
      <c r="AK15" s="80" t="s">
        <v>364</v>
      </c>
      <c r="AL15" s="80" t="s">
        <v>364</v>
      </c>
      <c r="AM15" s="80" t="s">
        <v>364</v>
      </c>
      <c r="AN15" s="80" t="s">
        <v>364</v>
      </c>
      <c r="AO15" s="80"/>
      <c r="AP15" s="80" t="s">
        <v>364</v>
      </c>
      <c r="AQ15" s="80" t="s">
        <v>364</v>
      </c>
      <c r="AR15" s="80"/>
      <c r="AS15" s="80" t="s">
        <v>364</v>
      </c>
      <c r="AT15" s="80" t="s">
        <v>364</v>
      </c>
      <c r="AU15" s="80" t="s">
        <v>364</v>
      </c>
      <c r="AV15" s="80"/>
      <c r="AW15" s="80" t="s">
        <v>364</v>
      </c>
      <c r="AX15" s="80" t="s">
        <v>364</v>
      </c>
      <c r="AY15" s="80" t="s">
        <v>364</v>
      </c>
      <c r="AZ15" s="80" t="s">
        <v>364</v>
      </c>
      <c r="BA15" s="4" t="s">
        <v>364</v>
      </c>
      <c r="BB15" s="4" t="s">
        <v>364</v>
      </c>
      <c r="BC15" s="4" t="s">
        <v>364</v>
      </c>
      <c r="BD15" s="4" t="s">
        <v>364</v>
      </c>
      <c r="BE15" s="4" t="s">
        <v>364</v>
      </c>
      <c r="BF15" s="4" t="s">
        <v>364</v>
      </c>
      <c r="BG15" s="4" t="s">
        <v>364</v>
      </c>
      <c r="BH15" s="4" t="s">
        <v>364</v>
      </c>
      <c r="BI15" s="4" t="s">
        <v>364</v>
      </c>
      <c r="BJ15" s="4" t="s">
        <v>364</v>
      </c>
      <c r="BK15" s="4" t="s">
        <v>364</v>
      </c>
      <c r="BL15" s="4" t="s">
        <v>364</v>
      </c>
      <c r="BM15" s="4" t="s">
        <v>364</v>
      </c>
      <c r="BN15" s="4" t="s">
        <v>364</v>
      </c>
      <c r="BO15" s="4" t="s">
        <v>364</v>
      </c>
      <c r="BP15" s="4"/>
    </row>
    <row r="16" spans="1:68" ht="45" customHeight="1" x14ac:dyDescent="0.25">
      <c r="A16" s="4"/>
      <c r="B16" s="72" t="s">
        <v>388</v>
      </c>
      <c r="C16" s="80"/>
      <c r="D16" s="80"/>
      <c r="E16" s="80"/>
      <c r="F16" s="80"/>
      <c r="G16" s="80"/>
      <c r="H16" s="80" t="s">
        <v>364</v>
      </c>
      <c r="I16" s="80"/>
      <c r="J16" s="80"/>
      <c r="K16" s="80"/>
      <c r="L16" s="80"/>
      <c r="M16" s="80"/>
      <c r="N16" s="80"/>
      <c r="O16" s="80"/>
      <c r="P16" s="80"/>
      <c r="Q16" s="80"/>
      <c r="R16" s="80"/>
      <c r="S16" s="80"/>
      <c r="T16" s="80"/>
      <c r="U16" s="80" t="s">
        <v>364</v>
      </c>
      <c r="V16" s="80"/>
      <c r="W16" s="80"/>
      <c r="X16" s="80"/>
      <c r="Y16" s="80" t="s">
        <v>364</v>
      </c>
      <c r="Z16" s="80"/>
      <c r="AA16" s="80" t="s">
        <v>364</v>
      </c>
      <c r="AB16" s="80"/>
      <c r="AC16" s="80"/>
      <c r="AD16" s="80" t="s">
        <v>364</v>
      </c>
      <c r="AE16" s="80" t="s">
        <v>364</v>
      </c>
      <c r="AF16" s="80" t="s">
        <v>364</v>
      </c>
      <c r="AG16" s="80" t="s">
        <v>364</v>
      </c>
      <c r="AH16" s="80"/>
      <c r="AI16" s="80" t="s">
        <v>364</v>
      </c>
      <c r="AJ16" s="80" t="s">
        <v>364</v>
      </c>
      <c r="AK16" s="80" t="s">
        <v>364</v>
      </c>
      <c r="AL16" s="80" t="s">
        <v>364</v>
      </c>
      <c r="AM16" s="80"/>
      <c r="AN16" s="80" t="s">
        <v>364</v>
      </c>
      <c r="AO16" s="80"/>
      <c r="AP16" s="80"/>
      <c r="AQ16" s="80"/>
      <c r="AR16" s="80"/>
      <c r="AS16" s="80"/>
      <c r="AT16" s="80" t="s">
        <v>364</v>
      </c>
      <c r="AU16" s="80"/>
      <c r="AV16" s="80"/>
      <c r="AW16" s="80"/>
      <c r="AX16" s="80"/>
      <c r="AY16" s="80" t="s">
        <v>364</v>
      </c>
      <c r="AZ16" s="80" t="s">
        <v>364</v>
      </c>
      <c r="BA16" s="4" t="s">
        <v>364</v>
      </c>
      <c r="BB16" s="4" t="s">
        <v>364</v>
      </c>
      <c r="BC16" s="4" t="s">
        <v>364</v>
      </c>
      <c r="BD16" s="4"/>
      <c r="BE16" s="4" t="s">
        <v>364</v>
      </c>
      <c r="BF16" s="4" t="s">
        <v>364</v>
      </c>
      <c r="BG16" s="4"/>
      <c r="BH16" s="4" t="s">
        <v>364</v>
      </c>
      <c r="BI16" s="4" t="s">
        <v>364</v>
      </c>
      <c r="BJ16" s="4" t="s">
        <v>364</v>
      </c>
      <c r="BK16" s="4" t="s">
        <v>364</v>
      </c>
      <c r="BL16" s="4"/>
      <c r="BM16" s="4"/>
      <c r="BN16" s="4"/>
      <c r="BO16" s="4" t="s">
        <v>364</v>
      </c>
      <c r="BP16" s="4"/>
    </row>
    <row r="17" spans="1:68" ht="45" customHeight="1" x14ac:dyDescent="0.25">
      <c r="A17" s="4"/>
      <c r="B17" s="72" t="s">
        <v>390</v>
      </c>
      <c r="C17" s="80"/>
      <c r="D17" s="80"/>
      <c r="E17" s="80" t="s">
        <v>364</v>
      </c>
      <c r="F17" s="80"/>
      <c r="G17" s="80"/>
      <c r="H17" s="80"/>
      <c r="I17" s="80"/>
      <c r="J17" s="80"/>
      <c r="K17" s="80"/>
      <c r="L17" s="80"/>
      <c r="M17" s="80"/>
      <c r="N17" s="80"/>
      <c r="O17" s="80"/>
      <c r="P17" s="80"/>
      <c r="Q17" s="80"/>
      <c r="R17" s="80"/>
      <c r="S17" s="80"/>
      <c r="T17" s="80"/>
      <c r="U17" s="80" t="s">
        <v>364</v>
      </c>
      <c r="V17" s="80"/>
      <c r="W17" s="80"/>
      <c r="X17" s="80"/>
      <c r="Y17" s="80" t="s">
        <v>364</v>
      </c>
      <c r="Z17" s="80"/>
      <c r="AA17" s="80" t="s">
        <v>364</v>
      </c>
      <c r="AB17" s="80"/>
      <c r="AC17" s="80"/>
      <c r="AD17" s="80" t="s">
        <v>364</v>
      </c>
      <c r="AE17" s="80" t="s">
        <v>364</v>
      </c>
      <c r="AF17" s="80"/>
      <c r="AG17" s="80"/>
      <c r="AH17" s="80" t="s">
        <v>364</v>
      </c>
      <c r="AI17" s="80" t="s">
        <v>364</v>
      </c>
      <c r="AJ17" s="80" t="s">
        <v>364</v>
      </c>
      <c r="AK17" s="80" t="s">
        <v>364</v>
      </c>
      <c r="AL17" s="80" t="s">
        <v>364</v>
      </c>
      <c r="AM17" s="80" t="s">
        <v>364</v>
      </c>
      <c r="AN17" s="80" t="s">
        <v>364</v>
      </c>
      <c r="AO17" s="80"/>
      <c r="AP17" s="80" t="s">
        <v>364</v>
      </c>
      <c r="AQ17" s="80" t="s">
        <v>364</v>
      </c>
      <c r="AR17" s="80"/>
      <c r="AS17" s="80"/>
      <c r="AT17" s="80" t="s">
        <v>364</v>
      </c>
      <c r="AU17" s="80"/>
      <c r="AV17" s="80"/>
      <c r="AW17" s="80"/>
      <c r="AX17" s="80"/>
      <c r="AY17" s="80" t="s">
        <v>364</v>
      </c>
      <c r="AZ17" s="80" t="s">
        <v>364</v>
      </c>
      <c r="BA17" s="4" t="s">
        <v>364</v>
      </c>
      <c r="BB17" s="4" t="s">
        <v>364</v>
      </c>
      <c r="BC17" s="4" t="s">
        <v>364</v>
      </c>
      <c r="BD17" s="4" t="s">
        <v>364</v>
      </c>
      <c r="BE17" s="4" t="s">
        <v>364</v>
      </c>
      <c r="BF17" s="4" t="s">
        <v>364</v>
      </c>
      <c r="BG17" s="4" t="s">
        <v>364</v>
      </c>
      <c r="BH17" s="4" t="s">
        <v>364</v>
      </c>
      <c r="BI17" s="4" t="s">
        <v>364</v>
      </c>
      <c r="BJ17" s="4" t="s">
        <v>364</v>
      </c>
      <c r="BK17" s="4" t="s">
        <v>364</v>
      </c>
      <c r="BL17" s="4" t="s">
        <v>364</v>
      </c>
      <c r="BM17" s="4" t="s">
        <v>364</v>
      </c>
      <c r="BN17" s="4" t="s">
        <v>364</v>
      </c>
      <c r="BO17" s="4"/>
      <c r="BP17" s="4"/>
    </row>
    <row r="18" spans="1:68" ht="45" customHeight="1" x14ac:dyDescent="0.25">
      <c r="A18" s="4"/>
      <c r="B18" s="72" t="s">
        <v>392</v>
      </c>
      <c r="C18" s="80"/>
      <c r="D18" s="80"/>
      <c r="E18" s="80" t="s">
        <v>364</v>
      </c>
      <c r="F18" s="80"/>
      <c r="G18" s="80"/>
      <c r="H18" s="80"/>
      <c r="I18" s="80"/>
      <c r="J18" s="80" t="s">
        <v>364</v>
      </c>
      <c r="K18" s="80"/>
      <c r="L18" s="80"/>
      <c r="M18" s="80"/>
      <c r="N18" s="80"/>
      <c r="O18" s="80"/>
      <c r="P18" s="80"/>
      <c r="Q18" s="80"/>
      <c r="R18" s="80"/>
      <c r="S18" s="80"/>
      <c r="T18" s="80"/>
      <c r="U18" s="80" t="s">
        <v>364</v>
      </c>
      <c r="V18" s="80"/>
      <c r="W18" s="80"/>
      <c r="X18" s="80"/>
      <c r="Y18" s="80" t="s">
        <v>364</v>
      </c>
      <c r="Z18" s="80"/>
      <c r="AA18" s="80" t="s">
        <v>364</v>
      </c>
      <c r="AB18" s="80"/>
      <c r="AC18" s="80"/>
      <c r="AD18" s="80" t="s">
        <v>364</v>
      </c>
      <c r="AE18" s="80" t="s">
        <v>364</v>
      </c>
      <c r="AF18" s="80"/>
      <c r="AG18" s="80"/>
      <c r="AH18" s="80" t="s">
        <v>364</v>
      </c>
      <c r="AI18" s="80" t="s">
        <v>364</v>
      </c>
      <c r="AJ18" s="80" t="s">
        <v>364</v>
      </c>
      <c r="AK18" s="80" t="s">
        <v>364</v>
      </c>
      <c r="AL18" s="80" t="s">
        <v>364</v>
      </c>
      <c r="AM18" s="80" t="s">
        <v>364</v>
      </c>
      <c r="AN18" s="80" t="s">
        <v>364</v>
      </c>
      <c r="AO18" s="80"/>
      <c r="AP18" s="80" t="s">
        <v>364</v>
      </c>
      <c r="AQ18" s="80" t="s">
        <v>364</v>
      </c>
      <c r="AR18" s="80" t="s">
        <v>364</v>
      </c>
      <c r="AS18" s="80" t="s">
        <v>364</v>
      </c>
      <c r="AT18" s="80" t="s">
        <v>364</v>
      </c>
      <c r="AU18" s="80" t="s">
        <v>364</v>
      </c>
      <c r="AV18" s="80"/>
      <c r="AW18" s="80"/>
      <c r="AX18" s="80"/>
      <c r="AY18" s="80" t="s">
        <v>364</v>
      </c>
      <c r="AZ18" s="80" t="s">
        <v>364</v>
      </c>
      <c r="BA18" s="4" t="s">
        <v>364</v>
      </c>
      <c r="BB18" s="4" t="s">
        <v>364</v>
      </c>
      <c r="BC18" s="4" t="s">
        <v>364</v>
      </c>
      <c r="BD18" s="4" t="s">
        <v>364</v>
      </c>
      <c r="BE18" s="4" t="s">
        <v>364</v>
      </c>
      <c r="BF18" s="4" t="s">
        <v>364</v>
      </c>
      <c r="BG18" s="4" t="s">
        <v>364</v>
      </c>
      <c r="BH18" s="4" t="s">
        <v>364</v>
      </c>
      <c r="BI18" s="4" t="s">
        <v>364</v>
      </c>
      <c r="BJ18" s="4" t="s">
        <v>364</v>
      </c>
      <c r="BK18" s="4" t="s">
        <v>364</v>
      </c>
      <c r="BL18" s="4" t="s">
        <v>364</v>
      </c>
      <c r="BM18" s="4" t="s">
        <v>364</v>
      </c>
      <c r="BN18" s="4" t="s">
        <v>364</v>
      </c>
      <c r="BO18" s="4"/>
      <c r="BP18" s="4"/>
    </row>
    <row r="19" spans="1:68" ht="45" customHeight="1" x14ac:dyDescent="0.25">
      <c r="A19" s="4"/>
      <c r="B19" s="72" t="s">
        <v>394</v>
      </c>
      <c r="C19" s="80"/>
      <c r="D19" s="80"/>
      <c r="E19" s="80" t="s">
        <v>364</v>
      </c>
      <c r="F19" s="80"/>
      <c r="G19" s="80"/>
      <c r="H19" s="80"/>
      <c r="I19" s="80"/>
      <c r="J19" s="80"/>
      <c r="K19" s="80"/>
      <c r="L19" s="80"/>
      <c r="M19" s="80"/>
      <c r="N19" s="80"/>
      <c r="O19" s="80"/>
      <c r="P19" s="80"/>
      <c r="Q19" s="80"/>
      <c r="R19" s="80"/>
      <c r="S19" s="80"/>
      <c r="T19" s="80"/>
      <c r="U19" s="80" t="s">
        <v>364</v>
      </c>
      <c r="V19" s="80"/>
      <c r="W19" s="80"/>
      <c r="X19" s="80"/>
      <c r="Y19" s="80" t="s">
        <v>364</v>
      </c>
      <c r="Z19" s="80"/>
      <c r="AA19" s="80" t="s">
        <v>364</v>
      </c>
      <c r="AB19" s="80"/>
      <c r="AC19" s="80"/>
      <c r="AD19" s="80" t="s">
        <v>364</v>
      </c>
      <c r="AE19" s="80" t="s">
        <v>364</v>
      </c>
      <c r="AF19" s="80"/>
      <c r="AG19" s="80"/>
      <c r="AH19" s="80" t="s">
        <v>364</v>
      </c>
      <c r="AI19" s="80" t="s">
        <v>364</v>
      </c>
      <c r="AJ19" s="80" t="s">
        <v>364</v>
      </c>
      <c r="AK19" s="80" t="s">
        <v>364</v>
      </c>
      <c r="AL19" s="80" t="s">
        <v>364</v>
      </c>
      <c r="AM19" s="80" t="s">
        <v>364</v>
      </c>
      <c r="AN19" s="80" t="s">
        <v>364</v>
      </c>
      <c r="AO19" s="80"/>
      <c r="AP19" s="80" t="s">
        <v>364</v>
      </c>
      <c r="AQ19" s="80" t="s">
        <v>364</v>
      </c>
      <c r="AR19" s="80"/>
      <c r="AS19" s="80"/>
      <c r="AT19" s="80" t="s">
        <v>364</v>
      </c>
      <c r="AU19" s="80" t="s">
        <v>364</v>
      </c>
      <c r="AV19" s="80"/>
      <c r="AW19" s="80"/>
      <c r="AX19" s="80"/>
      <c r="AY19" s="80" t="s">
        <v>364</v>
      </c>
      <c r="AZ19" s="80" t="s">
        <v>364</v>
      </c>
      <c r="BA19" s="4" t="s">
        <v>364</v>
      </c>
      <c r="BB19" s="4" t="s">
        <v>364</v>
      </c>
      <c r="BC19" s="4" t="s">
        <v>364</v>
      </c>
      <c r="BD19" s="4" t="s">
        <v>364</v>
      </c>
      <c r="BE19" s="4" t="s">
        <v>364</v>
      </c>
      <c r="BF19" s="4" t="s">
        <v>364</v>
      </c>
      <c r="BG19" s="4" t="s">
        <v>364</v>
      </c>
      <c r="BH19" s="4" t="s">
        <v>364</v>
      </c>
      <c r="BI19" s="4" t="s">
        <v>364</v>
      </c>
      <c r="BJ19" s="4" t="s">
        <v>364</v>
      </c>
      <c r="BK19" s="4" t="s">
        <v>364</v>
      </c>
      <c r="BL19" s="4" t="s">
        <v>364</v>
      </c>
      <c r="BM19" s="4" t="s">
        <v>364</v>
      </c>
      <c r="BN19" s="4" t="s">
        <v>364</v>
      </c>
      <c r="BO19" s="4"/>
      <c r="BP19" s="4"/>
    </row>
    <row r="20" spans="1:68" ht="45" customHeight="1" x14ac:dyDescent="0.25">
      <c r="A20" s="4"/>
      <c r="B20" s="72" t="s">
        <v>395</v>
      </c>
      <c r="C20" s="80"/>
      <c r="D20" s="80"/>
      <c r="E20" s="80" t="s">
        <v>364</v>
      </c>
      <c r="F20" s="80" t="s">
        <v>364</v>
      </c>
      <c r="G20" s="80"/>
      <c r="H20" s="80"/>
      <c r="I20" s="80" t="s">
        <v>364</v>
      </c>
      <c r="J20" s="80"/>
      <c r="K20" s="80"/>
      <c r="L20" s="80"/>
      <c r="M20" s="80"/>
      <c r="N20" s="80"/>
      <c r="O20" s="80"/>
      <c r="P20" s="80"/>
      <c r="Q20" s="80"/>
      <c r="R20" s="80"/>
      <c r="S20" s="80"/>
      <c r="T20" s="80"/>
      <c r="U20" s="80" t="s">
        <v>364</v>
      </c>
      <c r="V20" s="80"/>
      <c r="W20" s="80"/>
      <c r="X20" s="80"/>
      <c r="Y20" s="80" t="s">
        <v>364</v>
      </c>
      <c r="Z20" s="80"/>
      <c r="AA20" s="80" t="s">
        <v>364</v>
      </c>
      <c r="AB20" s="80"/>
      <c r="AC20" s="80"/>
      <c r="AD20" s="80" t="s">
        <v>364</v>
      </c>
      <c r="AE20" s="80" t="s">
        <v>364</v>
      </c>
      <c r="AF20" s="80"/>
      <c r="AG20" s="80"/>
      <c r="AH20" s="80" t="s">
        <v>364</v>
      </c>
      <c r="AI20" s="80" t="s">
        <v>364</v>
      </c>
      <c r="AJ20" s="80" t="s">
        <v>364</v>
      </c>
      <c r="AK20" s="80" t="s">
        <v>364</v>
      </c>
      <c r="AL20" s="80" t="s">
        <v>364</v>
      </c>
      <c r="AM20" s="80" t="s">
        <v>364</v>
      </c>
      <c r="AN20" s="80" t="s">
        <v>364</v>
      </c>
      <c r="AO20" s="80"/>
      <c r="AP20" s="80" t="s">
        <v>364</v>
      </c>
      <c r="AQ20" s="80" t="s">
        <v>364</v>
      </c>
      <c r="AR20" s="80" t="s">
        <v>364</v>
      </c>
      <c r="AS20" s="80" t="s">
        <v>364</v>
      </c>
      <c r="AT20" s="80" t="s">
        <v>364</v>
      </c>
      <c r="AU20" s="80" t="s">
        <v>364</v>
      </c>
      <c r="AV20" s="80"/>
      <c r="AW20" s="80"/>
      <c r="AX20" s="80" t="s">
        <v>364</v>
      </c>
      <c r="AY20" s="80" t="s">
        <v>364</v>
      </c>
      <c r="AZ20" s="80" t="s">
        <v>364</v>
      </c>
      <c r="BA20" s="4" t="s">
        <v>364</v>
      </c>
      <c r="BB20" s="4" t="s">
        <v>364</v>
      </c>
      <c r="BC20" s="4" t="s">
        <v>364</v>
      </c>
      <c r="BD20" s="4" t="s">
        <v>364</v>
      </c>
      <c r="BE20" s="4" t="s">
        <v>364</v>
      </c>
      <c r="BF20" s="4" t="s">
        <v>364</v>
      </c>
      <c r="BG20" s="4" t="s">
        <v>364</v>
      </c>
      <c r="BH20" s="4" t="s">
        <v>364</v>
      </c>
      <c r="BI20" s="4" t="s">
        <v>364</v>
      </c>
      <c r="BJ20" s="4" t="s">
        <v>364</v>
      </c>
      <c r="BK20" s="4" t="s">
        <v>364</v>
      </c>
      <c r="BL20" s="4" t="s">
        <v>364</v>
      </c>
      <c r="BM20" s="4" t="s">
        <v>364</v>
      </c>
      <c r="BN20" s="4" t="s">
        <v>364</v>
      </c>
      <c r="BO20" s="4" t="s">
        <v>364</v>
      </c>
      <c r="BP20" s="4"/>
    </row>
    <row r="21" spans="1:68" ht="45" customHeight="1" x14ac:dyDescent="0.25">
      <c r="A21" s="4"/>
      <c r="B21" s="72" t="s">
        <v>397</v>
      </c>
      <c r="C21" s="80"/>
      <c r="D21" s="80" t="s">
        <v>364</v>
      </c>
      <c r="E21" s="80" t="s">
        <v>364</v>
      </c>
      <c r="F21" s="80" t="s">
        <v>364</v>
      </c>
      <c r="G21" s="80"/>
      <c r="H21" s="80"/>
      <c r="I21" s="80" t="s">
        <v>364</v>
      </c>
      <c r="J21" s="80"/>
      <c r="K21" s="80"/>
      <c r="L21" s="80"/>
      <c r="M21" s="80"/>
      <c r="N21" s="80"/>
      <c r="O21" s="80"/>
      <c r="P21" s="80"/>
      <c r="Q21" s="80"/>
      <c r="R21" s="80"/>
      <c r="S21" s="80"/>
      <c r="T21" s="80"/>
      <c r="U21" s="80" t="s">
        <v>364</v>
      </c>
      <c r="V21" s="80"/>
      <c r="W21" s="80"/>
      <c r="X21" s="80"/>
      <c r="Y21" s="80" t="s">
        <v>364</v>
      </c>
      <c r="Z21" s="80"/>
      <c r="AA21" s="80" t="s">
        <v>364</v>
      </c>
      <c r="AB21" s="80"/>
      <c r="AC21" s="80"/>
      <c r="AD21" s="80" t="s">
        <v>364</v>
      </c>
      <c r="AE21" s="80" t="s">
        <v>364</v>
      </c>
      <c r="AF21" s="80"/>
      <c r="AG21" s="80"/>
      <c r="AH21" s="80" t="s">
        <v>364</v>
      </c>
      <c r="AI21" s="80" t="s">
        <v>364</v>
      </c>
      <c r="AJ21" s="80" t="s">
        <v>364</v>
      </c>
      <c r="AK21" s="80" t="s">
        <v>364</v>
      </c>
      <c r="AL21" s="80" t="s">
        <v>364</v>
      </c>
      <c r="AM21" s="80" t="s">
        <v>364</v>
      </c>
      <c r="AN21" s="80" t="s">
        <v>364</v>
      </c>
      <c r="AO21" s="80"/>
      <c r="AP21" s="80" t="s">
        <v>364</v>
      </c>
      <c r="AQ21" s="80" t="s">
        <v>364</v>
      </c>
      <c r="AR21" s="80" t="s">
        <v>364</v>
      </c>
      <c r="AS21" s="80" t="s">
        <v>364</v>
      </c>
      <c r="AT21" s="80" t="s">
        <v>364</v>
      </c>
      <c r="AU21" s="80" t="s">
        <v>364</v>
      </c>
      <c r="AV21" s="80"/>
      <c r="AW21" s="80"/>
      <c r="AX21" s="80" t="s">
        <v>364</v>
      </c>
      <c r="AY21" s="80" t="s">
        <v>364</v>
      </c>
      <c r="AZ21" s="80" t="s">
        <v>364</v>
      </c>
      <c r="BA21" s="4" t="s">
        <v>364</v>
      </c>
      <c r="BB21" s="4" t="s">
        <v>364</v>
      </c>
      <c r="BC21" s="4" t="s">
        <v>364</v>
      </c>
      <c r="BD21" s="4" t="s">
        <v>364</v>
      </c>
      <c r="BE21" s="4" t="s">
        <v>364</v>
      </c>
      <c r="BF21" s="4" t="s">
        <v>364</v>
      </c>
      <c r="BG21" s="4" t="s">
        <v>364</v>
      </c>
      <c r="BH21" s="4" t="s">
        <v>364</v>
      </c>
      <c r="BI21" s="4" t="s">
        <v>364</v>
      </c>
      <c r="BJ21" s="4" t="s">
        <v>364</v>
      </c>
      <c r="BK21" s="4" t="s">
        <v>364</v>
      </c>
      <c r="BL21" s="4" t="s">
        <v>364</v>
      </c>
      <c r="BM21" s="4" t="s">
        <v>364</v>
      </c>
      <c r="BN21" s="4" t="s">
        <v>364</v>
      </c>
      <c r="BO21" s="4" t="s">
        <v>364</v>
      </c>
      <c r="BP21" s="4"/>
    </row>
    <row r="22" spans="1:68" ht="45" customHeight="1" x14ac:dyDescent="0.25">
      <c r="A22" s="4"/>
      <c r="B22" s="72" t="s">
        <v>399</v>
      </c>
      <c r="C22" s="80"/>
      <c r="D22" s="80" t="s">
        <v>364</v>
      </c>
      <c r="E22" s="80" t="s">
        <v>364</v>
      </c>
      <c r="F22" s="80" t="s">
        <v>364</v>
      </c>
      <c r="G22" s="80"/>
      <c r="H22" s="80"/>
      <c r="I22" s="80" t="s">
        <v>364</v>
      </c>
      <c r="J22" s="80"/>
      <c r="K22" s="80"/>
      <c r="L22" s="80"/>
      <c r="M22" s="80"/>
      <c r="N22" s="80"/>
      <c r="O22" s="80"/>
      <c r="P22" s="80"/>
      <c r="Q22" s="80"/>
      <c r="R22" s="80"/>
      <c r="S22" s="80"/>
      <c r="T22" s="80"/>
      <c r="U22" s="80" t="s">
        <v>364</v>
      </c>
      <c r="V22" s="80"/>
      <c r="W22" s="80"/>
      <c r="X22" s="80"/>
      <c r="Y22" s="80" t="s">
        <v>364</v>
      </c>
      <c r="Z22" s="80"/>
      <c r="AA22" s="80" t="s">
        <v>364</v>
      </c>
      <c r="AB22" s="80"/>
      <c r="AC22" s="80"/>
      <c r="AD22" s="80" t="s">
        <v>364</v>
      </c>
      <c r="AE22" s="80" t="s">
        <v>364</v>
      </c>
      <c r="AF22" s="80"/>
      <c r="AG22" s="80"/>
      <c r="AH22" s="80" t="s">
        <v>364</v>
      </c>
      <c r="AI22" s="80" t="s">
        <v>364</v>
      </c>
      <c r="AJ22" s="80" t="s">
        <v>364</v>
      </c>
      <c r="AK22" s="80" t="s">
        <v>364</v>
      </c>
      <c r="AL22" s="80" t="s">
        <v>364</v>
      </c>
      <c r="AM22" s="80" t="s">
        <v>364</v>
      </c>
      <c r="AN22" s="80" t="s">
        <v>364</v>
      </c>
      <c r="AO22" s="80"/>
      <c r="AP22" s="80" t="s">
        <v>364</v>
      </c>
      <c r="AQ22" s="80" t="s">
        <v>364</v>
      </c>
      <c r="AR22" s="80" t="s">
        <v>364</v>
      </c>
      <c r="AS22" s="80"/>
      <c r="AT22" s="80" t="s">
        <v>364</v>
      </c>
      <c r="AU22" s="80" t="s">
        <v>364</v>
      </c>
      <c r="AV22" s="80"/>
      <c r="AW22" s="80"/>
      <c r="AX22" s="80" t="s">
        <v>364</v>
      </c>
      <c r="AY22" s="80" t="s">
        <v>364</v>
      </c>
      <c r="AZ22" s="80" t="s">
        <v>364</v>
      </c>
      <c r="BA22" s="4" t="s">
        <v>364</v>
      </c>
      <c r="BB22" s="4" t="s">
        <v>364</v>
      </c>
      <c r="BC22" s="4" t="s">
        <v>364</v>
      </c>
      <c r="BD22" s="4" t="s">
        <v>364</v>
      </c>
      <c r="BE22" s="4" t="s">
        <v>364</v>
      </c>
      <c r="BF22" s="4" t="s">
        <v>364</v>
      </c>
      <c r="BG22" s="4" t="s">
        <v>364</v>
      </c>
      <c r="BH22" s="4" t="s">
        <v>364</v>
      </c>
      <c r="BI22" s="4" t="s">
        <v>364</v>
      </c>
      <c r="BJ22" s="4" t="s">
        <v>364</v>
      </c>
      <c r="BK22" s="4" t="s">
        <v>364</v>
      </c>
      <c r="BL22" s="4" t="s">
        <v>364</v>
      </c>
      <c r="BM22" s="4" t="s">
        <v>364</v>
      </c>
      <c r="BN22" s="4" t="s">
        <v>364</v>
      </c>
      <c r="BO22" s="4" t="s">
        <v>364</v>
      </c>
      <c r="BP22" s="4"/>
    </row>
    <row r="23" spans="1:68" ht="45" customHeight="1" x14ac:dyDescent="0.25">
      <c r="A23" s="4"/>
      <c r="B23" s="72" t="s">
        <v>400</v>
      </c>
      <c r="C23" s="80"/>
      <c r="D23" s="80" t="s">
        <v>364</v>
      </c>
      <c r="E23" s="80" t="s">
        <v>364</v>
      </c>
      <c r="F23" s="80" t="s">
        <v>364</v>
      </c>
      <c r="G23" s="80"/>
      <c r="H23" s="80"/>
      <c r="I23" s="80" t="s">
        <v>364</v>
      </c>
      <c r="J23" s="80"/>
      <c r="K23" s="80"/>
      <c r="L23" s="80"/>
      <c r="M23" s="80"/>
      <c r="N23" s="80"/>
      <c r="O23" s="80"/>
      <c r="P23" s="80"/>
      <c r="Q23" s="80"/>
      <c r="R23" s="80"/>
      <c r="S23" s="80"/>
      <c r="T23" s="80"/>
      <c r="U23" s="80" t="s">
        <v>364</v>
      </c>
      <c r="V23" s="80"/>
      <c r="W23" s="80"/>
      <c r="X23" s="80"/>
      <c r="Y23" s="80" t="s">
        <v>364</v>
      </c>
      <c r="Z23" s="80"/>
      <c r="AA23" s="80" t="s">
        <v>364</v>
      </c>
      <c r="AB23" s="80"/>
      <c r="AC23" s="80"/>
      <c r="AD23" s="80" t="s">
        <v>364</v>
      </c>
      <c r="AE23" s="80" t="s">
        <v>364</v>
      </c>
      <c r="AF23" s="80"/>
      <c r="AG23" s="80"/>
      <c r="AH23" s="80" t="s">
        <v>364</v>
      </c>
      <c r="AI23" s="80" t="s">
        <v>364</v>
      </c>
      <c r="AJ23" s="80" t="s">
        <v>364</v>
      </c>
      <c r="AK23" s="80" t="s">
        <v>364</v>
      </c>
      <c r="AL23" s="80" t="s">
        <v>364</v>
      </c>
      <c r="AM23" s="80" t="s">
        <v>364</v>
      </c>
      <c r="AN23" s="80" t="s">
        <v>364</v>
      </c>
      <c r="AO23" s="80"/>
      <c r="AP23" s="80" t="s">
        <v>364</v>
      </c>
      <c r="AQ23" s="80" t="s">
        <v>364</v>
      </c>
      <c r="AR23" s="80" t="s">
        <v>364</v>
      </c>
      <c r="AS23" s="80"/>
      <c r="AT23" s="80" t="s">
        <v>364</v>
      </c>
      <c r="AU23" s="80"/>
      <c r="AV23" s="80"/>
      <c r="AW23" s="80"/>
      <c r="AX23" s="80"/>
      <c r="AY23" s="80" t="s">
        <v>364</v>
      </c>
      <c r="AZ23" s="80" t="s">
        <v>364</v>
      </c>
      <c r="BA23" s="4" t="s">
        <v>364</v>
      </c>
      <c r="BB23" s="4" t="s">
        <v>364</v>
      </c>
      <c r="BC23" s="4" t="s">
        <v>364</v>
      </c>
      <c r="BD23" s="4" t="s">
        <v>364</v>
      </c>
      <c r="BE23" s="4" t="s">
        <v>364</v>
      </c>
      <c r="BF23" s="4" t="s">
        <v>364</v>
      </c>
      <c r="BG23" s="4" t="s">
        <v>364</v>
      </c>
      <c r="BH23" s="4" t="s">
        <v>364</v>
      </c>
      <c r="BI23" s="4" t="s">
        <v>364</v>
      </c>
      <c r="BJ23" s="4" t="s">
        <v>364</v>
      </c>
      <c r="BK23" s="4" t="s">
        <v>364</v>
      </c>
      <c r="BL23" s="4" t="s">
        <v>364</v>
      </c>
      <c r="BM23" s="4" t="s">
        <v>364</v>
      </c>
      <c r="BN23" s="4" t="s">
        <v>364</v>
      </c>
      <c r="BO23" s="4" t="s">
        <v>364</v>
      </c>
      <c r="BP23" s="4"/>
    </row>
    <row r="24" spans="1:68" ht="45" customHeight="1" x14ac:dyDescent="0.25">
      <c r="A24" s="4"/>
      <c r="B24" s="72" t="s">
        <v>401</v>
      </c>
      <c r="C24" s="80"/>
      <c r="D24" s="80" t="s">
        <v>364</v>
      </c>
      <c r="E24" s="80" t="s">
        <v>364</v>
      </c>
      <c r="F24" s="80" t="s">
        <v>364</v>
      </c>
      <c r="G24" s="80"/>
      <c r="H24" s="80"/>
      <c r="I24" s="80" t="s">
        <v>364</v>
      </c>
      <c r="J24" s="80"/>
      <c r="K24" s="80"/>
      <c r="L24" s="80"/>
      <c r="M24" s="80"/>
      <c r="N24" s="80"/>
      <c r="O24" s="80"/>
      <c r="P24" s="80"/>
      <c r="Q24" s="80"/>
      <c r="R24" s="80"/>
      <c r="S24" s="80"/>
      <c r="T24" s="80"/>
      <c r="U24" s="80" t="s">
        <v>364</v>
      </c>
      <c r="V24" s="80"/>
      <c r="W24" s="80"/>
      <c r="X24" s="80"/>
      <c r="Y24" s="80" t="s">
        <v>364</v>
      </c>
      <c r="Z24" s="80"/>
      <c r="AA24" s="80" t="s">
        <v>364</v>
      </c>
      <c r="AB24" s="80"/>
      <c r="AC24" s="80"/>
      <c r="AD24" s="80" t="s">
        <v>364</v>
      </c>
      <c r="AE24" s="80" t="s">
        <v>364</v>
      </c>
      <c r="AF24" s="80"/>
      <c r="AG24" s="80"/>
      <c r="AH24" s="80" t="s">
        <v>364</v>
      </c>
      <c r="AI24" s="80" t="s">
        <v>364</v>
      </c>
      <c r="AJ24" s="80" t="s">
        <v>364</v>
      </c>
      <c r="AK24" s="80" t="s">
        <v>364</v>
      </c>
      <c r="AL24" s="80" t="s">
        <v>364</v>
      </c>
      <c r="AM24" s="80" t="s">
        <v>364</v>
      </c>
      <c r="AN24" s="80" t="s">
        <v>364</v>
      </c>
      <c r="AO24" s="80"/>
      <c r="AP24" s="80" t="s">
        <v>364</v>
      </c>
      <c r="AQ24" s="80" t="s">
        <v>364</v>
      </c>
      <c r="AR24" s="80" t="s">
        <v>364</v>
      </c>
      <c r="AS24" s="80"/>
      <c r="AT24" s="80" t="s">
        <v>364</v>
      </c>
      <c r="AU24" s="80"/>
      <c r="AV24" s="80"/>
      <c r="AW24" s="80"/>
      <c r="AX24" s="80" t="s">
        <v>364</v>
      </c>
      <c r="AY24" s="80" t="s">
        <v>364</v>
      </c>
      <c r="AZ24" s="80" t="s">
        <v>364</v>
      </c>
      <c r="BA24" s="4" t="s">
        <v>364</v>
      </c>
      <c r="BB24" s="4" t="s">
        <v>364</v>
      </c>
      <c r="BC24" s="4" t="s">
        <v>364</v>
      </c>
      <c r="BD24" s="4" t="s">
        <v>364</v>
      </c>
      <c r="BE24" s="4" t="s">
        <v>364</v>
      </c>
      <c r="BF24" s="4" t="s">
        <v>364</v>
      </c>
      <c r="BG24" s="4" t="s">
        <v>364</v>
      </c>
      <c r="BH24" s="4" t="s">
        <v>364</v>
      </c>
      <c r="BI24" s="4" t="s">
        <v>364</v>
      </c>
      <c r="BJ24" s="4" t="s">
        <v>364</v>
      </c>
      <c r="BK24" s="4" t="s">
        <v>364</v>
      </c>
      <c r="BL24" s="4" t="s">
        <v>364</v>
      </c>
      <c r="BM24" s="4" t="s">
        <v>364</v>
      </c>
      <c r="BN24" s="4" t="s">
        <v>364</v>
      </c>
      <c r="BO24" s="4" t="s">
        <v>364</v>
      </c>
      <c r="BP24" s="4"/>
    </row>
    <row r="25" spans="1:68" ht="45" customHeight="1" x14ac:dyDescent="0.25">
      <c r="A25" s="4"/>
      <c r="B25" s="72" t="s">
        <v>402</v>
      </c>
      <c r="C25" s="80"/>
      <c r="D25" s="80" t="s">
        <v>364</v>
      </c>
      <c r="E25" s="80" t="s">
        <v>364</v>
      </c>
      <c r="F25" s="80" t="s">
        <v>364</v>
      </c>
      <c r="G25" s="80"/>
      <c r="H25" s="80"/>
      <c r="I25" s="80" t="s">
        <v>364</v>
      </c>
      <c r="J25" s="80"/>
      <c r="K25" s="80"/>
      <c r="L25" s="80"/>
      <c r="M25" s="80"/>
      <c r="N25" s="80"/>
      <c r="O25" s="80"/>
      <c r="P25" s="80"/>
      <c r="Q25" s="80"/>
      <c r="R25" s="80"/>
      <c r="S25" s="80"/>
      <c r="T25" s="80"/>
      <c r="U25" s="80" t="s">
        <v>364</v>
      </c>
      <c r="V25" s="80"/>
      <c r="W25" s="80"/>
      <c r="X25" s="80"/>
      <c r="Y25" s="80" t="s">
        <v>364</v>
      </c>
      <c r="Z25" s="80"/>
      <c r="AA25" s="80" t="s">
        <v>364</v>
      </c>
      <c r="AB25" s="80"/>
      <c r="AC25" s="80"/>
      <c r="AD25" s="80" t="s">
        <v>364</v>
      </c>
      <c r="AE25" s="80" t="s">
        <v>364</v>
      </c>
      <c r="AF25" s="80"/>
      <c r="AG25" s="80"/>
      <c r="AH25" s="80" t="s">
        <v>364</v>
      </c>
      <c r="AI25" s="80" t="s">
        <v>364</v>
      </c>
      <c r="AJ25" s="80" t="s">
        <v>364</v>
      </c>
      <c r="AK25" s="80" t="s">
        <v>364</v>
      </c>
      <c r="AL25" s="80" t="s">
        <v>364</v>
      </c>
      <c r="AM25" s="80" t="s">
        <v>364</v>
      </c>
      <c r="AN25" s="80" t="s">
        <v>364</v>
      </c>
      <c r="AO25" s="80"/>
      <c r="AP25" s="80" t="s">
        <v>364</v>
      </c>
      <c r="AQ25" s="80" t="s">
        <v>364</v>
      </c>
      <c r="AR25" s="80" t="s">
        <v>364</v>
      </c>
      <c r="AS25" s="80"/>
      <c r="AT25" s="80" t="s">
        <v>364</v>
      </c>
      <c r="AU25" s="80"/>
      <c r="AV25" s="80"/>
      <c r="AW25" s="80"/>
      <c r="AX25" s="80"/>
      <c r="AY25" s="80" t="s">
        <v>364</v>
      </c>
      <c r="AZ25" s="80" t="s">
        <v>364</v>
      </c>
      <c r="BA25" s="4"/>
      <c r="BB25" s="4" t="s">
        <v>364</v>
      </c>
      <c r="BC25" s="4" t="s">
        <v>364</v>
      </c>
      <c r="BD25" s="4"/>
      <c r="BE25" s="4" t="s">
        <v>364</v>
      </c>
      <c r="BF25" s="4" t="s">
        <v>364</v>
      </c>
      <c r="BG25" s="4" t="s">
        <v>364</v>
      </c>
      <c r="BH25" s="4" t="s">
        <v>364</v>
      </c>
      <c r="BI25" s="4" t="s">
        <v>364</v>
      </c>
      <c r="BJ25" s="4" t="s">
        <v>364</v>
      </c>
      <c r="BK25" s="4" t="s">
        <v>364</v>
      </c>
      <c r="BL25" s="4" t="s">
        <v>364</v>
      </c>
      <c r="BM25" s="4" t="s">
        <v>364</v>
      </c>
      <c r="BN25" s="4" t="s">
        <v>364</v>
      </c>
      <c r="BO25" s="4"/>
      <c r="BP25" s="4"/>
    </row>
    <row r="26" spans="1:68" ht="45" customHeight="1" x14ac:dyDescent="0.25">
      <c r="A26" s="4"/>
      <c r="B26" s="72" t="s">
        <v>403</v>
      </c>
      <c r="C26" s="80"/>
      <c r="D26" s="80" t="s">
        <v>364</v>
      </c>
      <c r="E26" s="80" t="s">
        <v>364</v>
      </c>
      <c r="F26" s="80" t="s">
        <v>364</v>
      </c>
      <c r="G26" s="80"/>
      <c r="H26" s="80"/>
      <c r="I26" s="80" t="s">
        <v>364</v>
      </c>
      <c r="J26" s="80"/>
      <c r="K26" s="80"/>
      <c r="L26" s="80"/>
      <c r="M26" s="80"/>
      <c r="N26" s="80"/>
      <c r="O26" s="80"/>
      <c r="P26" s="80"/>
      <c r="Q26" s="80"/>
      <c r="R26" s="80"/>
      <c r="S26" s="80"/>
      <c r="T26" s="80"/>
      <c r="U26" s="80" t="s">
        <v>364</v>
      </c>
      <c r="V26" s="80"/>
      <c r="W26" s="80"/>
      <c r="X26" s="80"/>
      <c r="Y26" s="80" t="s">
        <v>364</v>
      </c>
      <c r="Z26" s="80"/>
      <c r="AA26" s="80" t="s">
        <v>364</v>
      </c>
      <c r="AB26" s="80"/>
      <c r="AC26" s="80"/>
      <c r="AD26" s="80" t="s">
        <v>364</v>
      </c>
      <c r="AE26" s="80" t="s">
        <v>364</v>
      </c>
      <c r="AF26" s="80"/>
      <c r="AG26" s="80"/>
      <c r="AH26" s="80" t="s">
        <v>364</v>
      </c>
      <c r="AI26" s="80" t="s">
        <v>364</v>
      </c>
      <c r="AJ26" s="80" t="s">
        <v>364</v>
      </c>
      <c r="AK26" s="80" t="s">
        <v>364</v>
      </c>
      <c r="AL26" s="80" t="s">
        <v>364</v>
      </c>
      <c r="AM26" s="80" t="s">
        <v>364</v>
      </c>
      <c r="AN26" s="80" t="s">
        <v>364</v>
      </c>
      <c r="AO26" s="80"/>
      <c r="AP26" s="80" t="s">
        <v>364</v>
      </c>
      <c r="AQ26" s="80" t="s">
        <v>364</v>
      </c>
      <c r="AR26" s="80"/>
      <c r="AS26" s="80"/>
      <c r="AT26" s="80" t="s">
        <v>364</v>
      </c>
      <c r="AU26" s="80"/>
      <c r="AV26" s="80"/>
      <c r="AW26" s="80"/>
      <c r="AX26" s="80"/>
      <c r="AY26" s="80" t="s">
        <v>364</v>
      </c>
      <c r="AZ26" s="80" t="s">
        <v>364</v>
      </c>
      <c r="BA26" s="4"/>
      <c r="BB26" s="4" t="s">
        <v>364</v>
      </c>
      <c r="BC26" s="4" t="s">
        <v>364</v>
      </c>
      <c r="BD26" s="4"/>
      <c r="BE26" s="4" t="s">
        <v>364</v>
      </c>
      <c r="BF26" s="4" t="s">
        <v>364</v>
      </c>
      <c r="BG26" s="4" t="s">
        <v>364</v>
      </c>
      <c r="BH26" s="4" t="s">
        <v>364</v>
      </c>
      <c r="BI26" s="4" t="s">
        <v>364</v>
      </c>
      <c r="BJ26" s="4" t="s">
        <v>364</v>
      </c>
      <c r="BK26" s="4" t="s">
        <v>364</v>
      </c>
      <c r="BL26" s="4" t="s">
        <v>364</v>
      </c>
      <c r="BM26" s="4" t="s">
        <v>364</v>
      </c>
      <c r="BN26" s="4" t="s">
        <v>364</v>
      </c>
      <c r="BO26" s="4"/>
      <c r="BP26" s="4"/>
    </row>
  </sheetData>
  <sheetProtection algorithmName="SHA-512" hashValue="33oK0Bsrqk8XqnUm1MTSyttYghmzf13Sv37cHUnDOTFzRqAUb2AUifNvpm14TPvjvVUC+avvEsq6mqLiERZ5Lw==" saltValue="NPG2xHf67J2/lWYMZThYvg==" spinCount="100000" sheet="1" objects="1" scenarios="1" selectLockedCells="1"/>
  <mergeCells count="7">
    <mergeCell ref="BB1:BH1"/>
    <mergeCell ref="BI1:BP1"/>
    <mergeCell ref="C1:I1"/>
    <mergeCell ref="J1:P1"/>
    <mergeCell ref="Q1:U1"/>
    <mergeCell ref="V1:AC1"/>
    <mergeCell ref="AD1:BA1"/>
  </mergeCells>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499984740745262"/>
    <pageSetUpPr fitToPage="1"/>
  </sheetPr>
  <dimension ref="A1:AH89"/>
  <sheetViews>
    <sheetView topLeftCell="B1" zoomScale="80" zoomScaleNormal="80" zoomScalePageLayoutView="130" workbookViewId="0">
      <pane ySplit="1" topLeftCell="A2" activePane="bottomLeft" state="frozen"/>
      <selection pane="bottomLeft" activeCell="F9" sqref="F9"/>
    </sheetView>
  </sheetViews>
  <sheetFormatPr defaultColWidth="8.85546875" defaultRowHeight="15" x14ac:dyDescent="0.25"/>
  <cols>
    <col min="1" max="1" width="5.28515625" style="1" customWidth="1"/>
    <col min="2" max="2" width="41.7109375" style="1" customWidth="1"/>
    <col min="3" max="3" width="21.7109375" style="149" customWidth="1"/>
    <col min="4" max="4" width="81.140625" style="1" customWidth="1"/>
    <col min="5" max="5" width="14.42578125" style="25" customWidth="1"/>
    <col min="6" max="6" width="25.140625" style="1" customWidth="1"/>
    <col min="7" max="7" width="14.85546875" style="1" customWidth="1"/>
    <col min="8" max="8" width="7.85546875" style="146" hidden="1" customWidth="1"/>
    <col min="9" max="9" width="5.85546875" style="146" hidden="1" customWidth="1"/>
    <col min="10" max="10" width="5.42578125" style="146" hidden="1" customWidth="1"/>
    <col min="11" max="12" width="4.140625" style="146" hidden="1" customWidth="1"/>
    <col min="13" max="13" width="5.140625" style="146" hidden="1" customWidth="1"/>
    <col min="14" max="14" width="6.42578125" style="146" hidden="1" customWidth="1"/>
    <col min="15" max="15" width="63.140625" style="1" customWidth="1"/>
    <col min="16" max="18" width="8.85546875" style="1"/>
    <col min="19" max="24" width="8.85546875" style="1" customWidth="1"/>
    <col min="25" max="16384" width="8.85546875" style="1"/>
  </cols>
  <sheetData>
    <row r="1" spans="1:34"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34" customFormat="1" ht="69" customHeight="1" x14ac:dyDescent="0.25">
      <c r="A2" s="378" t="s">
        <v>0</v>
      </c>
      <c r="B2" s="378"/>
      <c r="C2" s="378"/>
      <c r="D2" s="378"/>
      <c r="E2" s="378"/>
      <c r="F2" s="378"/>
      <c r="G2" s="378"/>
      <c r="H2" s="378"/>
      <c r="I2" s="378"/>
      <c r="J2" s="143"/>
      <c r="K2" s="75"/>
      <c r="L2" s="75"/>
      <c r="M2" s="75"/>
      <c r="N2" s="75"/>
      <c r="O2" s="140"/>
      <c r="W2" s="98"/>
      <c r="X2" s="98"/>
      <c r="Y2" s="98"/>
      <c r="Z2" s="98"/>
      <c r="AA2" s="98"/>
      <c r="AB2" s="98"/>
      <c r="AC2" s="98"/>
      <c r="AD2" s="98"/>
      <c r="AE2" s="98"/>
      <c r="AF2" s="98"/>
      <c r="AG2" s="98"/>
      <c r="AH2" s="98"/>
    </row>
    <row r="3" spans="1:34" s="33" customFormat="1" x14ac:dyDescent="0.25">
      <c r="A3" s="99"/>
      <c r="B3" s="99"/>
      <c r="C3" s="148"/>
      <c r="D3" s="109"/>
      <c r="E3" s="109"/>
      <c r="F3" s="99"/>
      <c r="G3" s="99"/>
      <c r="H3" s="121"/>
      <c r="I3" s="2"/>
      <c r="J3" s="2"/>
      <c r="K3" s="2"/>
      <c r="L3" s="2"/>
      <c r="M3" s="2"/>
      <c r="N3" s="2"/>
      <c r="W3" s="99"/>
      <c r="X3" s="99"/>
      <c r="Y3" s="99"/>
      <c r="Z3" s="99"/>
      <c r="AA3" s="99"/>
      <c r="AB3" s="99"/>
      <c r="AC3" s="99"/>
      <c r="AD3" s="99"/>
      <c r="AE3" s="99"/>
      <c r="AF3" s="99"/>
      <c r="AG3" s="99"/>
      <c r="AH3" s="99"/>
    </row>
    <row r="4" spans="1:34" s="33" customFormat="1" x14ac:dyDescent="0.25">
      <c r="A4" s="99"/>
      <c r="B4" s="99"/>
      <c r="C4" s="148"/>
      <c r="D4" s="109"/>
      <c r="E4" s="109"/>
      <c r="F4" s="99"/>
      <c r="G4" s="99"/>
      <c r="H4" s="121"/>
      <c r="I4" s="2"/>
      <c r="J4" s="2"/>
      <c r="K4" s="2"/>
      <c r="L4" s="2"/>
      <c r="M4" s="2"/>
      <c r="N4" s="2"/>
      <c r="W4" s="99"/>
      <c r="X4" s="99"/>
      <c r="Y4" s="99"/>
      <c r="Z4" s="99"/>
      <c r="AA4" s="99"/>
      <c r="AB4" s="99"/>
      <c r="AC4" s="99"/>
      <c r="AD4" s="99"/>
      <c r="AE4" s="99"/>
      <c r="AF4" s="99"/>
      <c r="AG4" s="99"/>
      <c r="AH4" s="99"/>
    </row>
    <row r="5" spans="1:34" s="33" customFormat="1" ht="28.5" x14ac:dyDescent="0.45">
      <c r="A5" s="482" t="s">
        <v>728</v>
      </c>
      <c r="B5" s="482"/>
      <c r="C5" s="482"/>
      <c r="D5" s="482"/>
      <c r="E5" s="482"/>
      <c r="F5" s="482"/>
      <c r="G5" s="482"/>
      <c r="H5" s="482"/>
      <c r="I5" s="2"/>
      <c r="J5" s="2"/>
      <c r="K5" s="2"/>
      <c r="L5" s="2"/>
      <c r="M5" s="2"/>
      <c r="N5" s="2"/>
      <c r="W5" s="99"/>
      <c r="X5" s="99"/>
      <c r="Y5" s="99"/>
      <c r="Z5" s="99"/>
      <c r="AA5" s="99"/>
      <c r="AB5" s="99"/>
      <c r="AC5" s="99"/>
      <c r="AD5" s="99"/>
      <c r="AE5" s="99"/>
      <c r="AF5" s="99"/>
      <c r="AG5" s="99"/>
      <c r="AH5" s="99"/>
    </row>
    <row r="6" spans="1:34" s="33" customFormat="1" ht="18.75" x14ac:dyDescent="0.3">
      <c r="A6" s="509" t="s">
        <v>729</v>
      </c>
      <c r="B6" s="509"/>
      <c r="C6" s="509"/>
      <c r="D6" s="509"/>
      <c r="E6" s="509"/>
      <c r="F6" s="509"/>
      <c r="G6" s="509"/>
      <c r="H6" s="509"/>
      <c r="I6" s="2"/>
      <c r="J6" s="2"/>
      <c r="K6" s="2"/>
      <c r="L6" s="2"/>
      <c r="M6" s="2"/>
      <c r="N6" s="2"/>
      <c r="W6" s="99"/>
      <c r="X6" s="99"/>
      <c r="Y6" s="99"/>
      <c r="Z6" s="99"/>
      <c r="AA6" s="99"/>
      <c r="AB6" s="99"/>
      <c r="AC6" s="99"/>
      <c r="AD6" s="99"/>
      <c r="AE6" s="99"/>
      <c r="AF6" s="99"/>
      <c r="AG6" s="99"/>
      <c r="AH6" s="99"/>
    </row>
    <row r="7" spans="1:34" ht="15.75" thickBot="1" x14ac:dyDescent="0.3"/>
    <row r="8" spans="1:34" ht="18.75" x14ac:dyDescent="0.3">
      <c r="B8" s="153" t="s">
        <v>730</v>
      </c>
      <c r="C8" s="154"/>
      <c r="D8" s="155" t="s">
        <v>731</v>
      </c>
      <c r="E8" s="213" t="s">
        <v>732</v>
      </c>
      <c r="F8" s="220" t="s">
        <v>733</v>
      </c>
      <c r="G8" s="217" t="s">
        <v>734</v>
      </c>
      <c r="H8" s="156" t="s">
        <v>735</v>
      </c>
      <c r="I8" s="157" t="s">
        <v>736</v>
      </c>
      <c r="J8" s="157" t="s">
        <v>737</v>
      </c>
      <c r="K8" s="158" t="s">
        <v>738</v>
      </c>
      <c r="L8" s="158" t="s">
        <v>739</v>
      </c>
      <c r="M8" s="158" t="s">
        <v>70</v>
      </c>
      <c r="N8" s="158" t="s">
        <v>740</v>
      </c>
      <c r="O8" s="159" t="s">
        <v>741</v>
      </c>
    </row>
    <row r="9" spans="1:34" ht="90.75" customHeight="1" x14ac:dyDescent="0.2">
      <c r="B9" s="507" t="s">
        <v>496</v>
      </c>
      <c r="C9" s="150" t="s">
        <v>742</v>
      </c>
      <c r="D9" s="6" t="s">
        <v>662</v>
      </c>
      <c r="E9" s="214" t="str">
        <f t="shared" ref="E9:E40" si="0">HLOOKUP(D9,Misure_asset,27,FALSE)</f>
        <v>Sì</v>
      </c>
      <c r="F9" s="221" t="s">
        <v>161</v>
      </c>
      <c r="G9" s="218" t="s">
        <v>164</v>
      </c>
      <c r="H9" s="22">
        <f>IF(E9="Sì",1,0)</f>
        <v>1</v>
      </c>
      <c r="I9" s="185">
        <f>IF(SUM(H9:H15)=0,1,(5-(SUM(M9:M15)/SUM(H9:H15)))/4)</f>
        <v>0.4285714285714286</v>
      </c>
      <c r="J9" s="186">
        <f>IF(I9&gt;1,1,I9)</f>
        <v>0.4285714285714286</v>
      </c>
      <c r="K9" s="187">
        <f>IF('MISURE IN ESSERE'!F9=Liste!$A$24,-1,IF('MISURE IN ESSERE'!F9=Liste!$A$25,1.25,IF('MISURE IN ESSERE'!F9=Liste!$A$26,2,IF('MISURE IN ESSERE'!F9=Liste!$A$27,4,0))))</f>
        <v>4</v>
      </c>
      <c r="L9" s="187">
        <f t="shared" ref="L9" si="1">IF(G9="Medio-bassa",0.5,IF(G9="Significativa",0.75,IF(G9="Alta",1,0)))</f>
        <v>0.75</v>
      </c>
      <c r="M9" s="187">
        <f>IF(K9=1.25,K9-L9,K9*L9)</f>
        <v>3</v>
      </c>
      <c r="N9" s="188">
        <f>1-I9</f>
        <v>0.5714285714285714</v>
      </c>
      <c r="O9" s="173" t="s">
        <v>865</v>
      </c>
    </row>
    <row r="10" spans="1:34" ht="53.25" customHeight="1" x14ac:dyDescent="0.2">
      <c r="B10" s="507"/>
      <c r="C10" s="150" t="s">
        <v>742</v>
      </c>
      <c r="D10" s="6" t="s">
        <v>663</v>
      </c>
      <c r="E10" s="214" t="str">
        <f t="shared" si="0"/>
        <v>Sì</v>
      </c>
      <c r="F10" s="221" t="s">
        <v>161</v>
      </c>
      <c r="G10" s="218" t="s">
        <v>165</v>
      </c>
      <c r="H10" s="22">
        <f t="shared" ref="H10:H73" si="2">IF(E10="Sì",1,0)</f>
        <v>1</v>
      </c>
      <c r="I10" s="185"/>
      <c r="J10" s="185"/>
      <c r="K10" s="187">
        <f>IF('MISURE IN ESSERE'!F10=Liste!$A$24,-1,IF('MISURE IN ESSERE'!F10=Liste!$A$25,1.25,IF('MISURE IN ESSERE'!F10=Liste!$A$26,2,IF('MISURE IN ESSERE'!F10=Liste!$A$27,4,0))))</f>
        <v>4</v>
      </c>
      <c r="L10" s="187">
        <f t="shared" ref="L10:L73" si="3">IF(G10="Medio-bassa",0.5,IF(G10="Significativa",0.75,IF(G10="Alta",1,0)))</f>
        <v>1</v>
      </c>
      <c r="M10" s="187">
        <f t="shared" ref="M10:M73" si="4">IF(K10=1.25,K10-L10,K10*L10)</f>
        <v>4</v>
      </c>
      <c r="N10" s="187"/>
      <c r="O10" s="173" t="s">
        <v>866</v>
      </c>
    </row>
    <row r="11" spans="1:34" ht="53.25" customHeight="1" x14ac:dyDescent="0.2">
      <c r="B11" s="507"/>
      <c r="C11" s="150" t="s">
        <v>743</v>
      </c>
      <c r="D11" s="6" t="s">
        <v>664</v>
      </c>
      <c r="E11" s="214" t="str">
        <f t="shared" si="0"/>
        <v>Sì</v>
      </c>
      <c r="F11" s="221" t="s">
        <v>160</v>
      </c>
      <c r="G11" s="218" t="s">
        <v>165</v>
      </c>
      <c r="H11" s="22">
        <f t="shared" si="2"/>
        <v>1</v>
      </c>
      <c r="I11" s="185"/>
      <c r="J11" s="185"/>
      <c r="K11" s="187">
        <f>IF('MISURE IN ESSERE'!F11=Liste!$A$24,-1,IF('MISURE IN ESSERE'!F11=Liste!$A$25,1.25,IF('MISURE IN ESSERE'!F11=Liste!$A$26,2,IF('MISURE IN ESSERE'!F11=Liste!$A$27,4,0))))</f>
        <v>2</v>
      </c>
      <c r="L11" s="187">
        <f t="shared" si="3"/>
        <v>1</v>
      </c>
      <c r="M11" s="187">
        <f t="shared" si="4"/>
        <v>2</v>
      </c>
      <c r="N11" s="187"/>
      <c r="O11" s="173" t="s">
        <v>867</v>
      </c>
    </row>
    <row r="12" spans="1:34" ht="73.5" customHeight="1" x14ac:dyDescent="0.2">
      <c r="B12" s="507"/>
      <c r="C12" s="150" t="s">
        <v>742</v>
      </c>
      <c r="D12" s="6" t="s">
        <v>665</v>
      </c>
      <c r="E12" s="214" t="str">
        <f t="shared" si="0"/>
        <v>Sì</v>
      </c>
      <c r="F12" s="221" t="s">
        <v>161</v>
      </c>
      <c r="G12" s="218" t="s">
        <v>165</v>
      </c>
      <c r="H12" s="22">
        <f t="shared" si="2"/>
        <v>1</v>
      </c>
      <c r="I12" s="185"/>
      <c r="J12" s="185"/>
      <c r="K12" s="187">
        <f>IF('MISURE IN ESSERE'!F12=Liste!$A$24,-1,IF('MISURE IN ESSERE'!F12=Liste!$A$25,1.25,IF('MISURE IN ESSERE'!F12=Liste!$A$26,2,IF('MISURE IN ESSERE'!F12=Liste!$A$27,4,0))))</f>
        <v>4</v>
      </c>
      <c r="L12" s="187">
        <f t="shared" si="3"/>
        <v>1</v>
      </c>
      <c r="M12" s="187">
        <f t="shared" si="4"/>
        <v>4</v>
      </c>
      <c r="N12" s="187"/>
      <c r="O12" s="173" t="s">
        <v>863</v>
      </c>
    </row>
    <row r="13" spans="1:34" ht="73.5" customHeight="1" x14ac:dyDescent="0.2">
      <c r="B13" s="507"/>
      <c r="C13" s="150" t="s">
        <v>742</v>
      </c>
      <c r="D13" s="6" t="s">
        <v>666</v>
      </c>
      <c r="E13" s="214" t="str">
        <f t="shared" si="0"/>
        <v>Sì</v>
      </c>
      <c r="F13" s="221" t="s">
        <v>160</v>
      </c>
      <c r="G13" s="218" t="s">
        <v>165</v>
      </c>
      <c r="H13" s="22">
        <f t="shared" si="2"/>
        <v>1</v>
      </c>
      <c r="I13" s="185"/>
      <c r="J13" s="185"/>
      <c r="K13" s="187">
        <f>IF('MISURE IN ESSERE'!F13=Liste!$A$24,-1,IF('MISURE IN ESSERE'!F13=Liste!$A$25,1.25,IF('MISURE IN ESSERE'!F13=Liste!$A$26,2,IF('MISURE IN ESSERE'!F13=Liste!$A$27,4,0))))</f>
        <v>2</v>
      </c>
      <c r="L13" s="187">
        <f t="shared" si="3"/>
        <v>1</v>
      </c>
      <c r="M13" s="187">
        <f t="shared" si="4"/>
        <v>2</v>
      </c>
      <c r="N13" s="187"/>
      <c r="O13" s="173" t="s">
        <v>870</v>
      </c>
    </row>
    <row r="14" spans="1:34" ht="81.75" customHeight="1" x14ac:dyDescent="0.2">
      <c r="B14" s="507"/>
      <c r="C14" s="150" t="s">
        <v>742</v>
      </c>
      <c r="D14" s="6" t="s">
        <v>667</v>
      </c>
      <c r="E14" s="214" t="str">
        <f t="shared" si="0"/>
        <v>Sì</v>
      </c>
      <c r="F14" s="221" t="s">
        <v>161</v>
      </c>
      <c r="G14" s="218" t="s">
        <v>165</v>
      </c>
      <c r="H14" s="22">
        <f t="shared" si="2"/>
        <v>1</v>
      </c>
      <c r="I14" s="185"/>
      <c r="J14" s="185"/>
      <c r="K14" s="187">
        <f>IF('MISURE IN ESSERE'!F14=Liste!$A$24,-1,IF('MISURE IN ESSERE'!F14=Liste!$A$25,1.25,IF('MISURE IN ESSERE'!F14=Liste!$A$26,2,IF('MISURE IN ESSERE'!F14=Liste!$A$27,4,0))))</f>
        <v>4</v>
      </c>
      <c r="L14" s="187">
        <f t="shared" si="3"/>
        <v>1</v>
      </c>
      <c r="M14" s="187">
        <f t="shared" si="4"/>
        <v>4</v>
      </c>
      <c r="N14" s="187"/>
      <c r="O14" s="173" t="s">
        <v>871</v>
      </c>
    </row>
    <row r="15" spans="1:34" ht="81.75" customHeight="1" x14ac:dyDescent="0.2">
      <c r="B15" s="507"/>
      <c r="C15" s="150" t="s">
        <v>742</v>
      </c>
      <c r="D15" s="6" t="s">
        <v>668</v>
      </c>
      <c r="E15" s="214" t="str">
        <f t="shared" si="0"/>
        <v>Sì</v>
      </c>
      <c r="F15" s="221" t="s">
        <v>161</v>
      </c>
      <c r="G15" s="218" t="s">
        <v>165</v>
      </c>
      <c r="H15" s="22">
        <f t="shared" si="2"/>
        <v>1</v>
      </c>
      <c r="I15" s="185"/>
      <c r="J15" s="185"/>
      <c r="K15" s="187">
        <f>IF('MISURE IN ESSERE'!F15=Liste!$A$24,-1,IF('MISURE IN ESSERE'!F15=Liste!$A$25,1.25,IF('MISURE IN ESSERE'!F15=Liste!$A$26,2,IF('MISURE IN ESSERE'!F15=Liste!$A$27,4,0))))</f>
        <v>4</v>
      </c>
      <c r="L15" s="187">
        <f t="shared" si="3"/>
        <v>1</v>
      </c>
      <c r="M15" s="187">
        <f t="shared" si="4"/>
        <v>4</v>
      </c>
      <c r="N15" s="187"/>
      <c r="O15" s="173" t="s">
        <v>872</v>
      </c>
    </row>
    <row r="16" spans="1:34" ht="37.5" x14ac:dyDescent="0.2">
      <c r="B16" s="506" t="s">
        <v>744</v>
      </c>
      <c r="C16" s="151" t="s">
        <v>742</v>
      </c>
      <c r="D16" s="152" t="s">
        <v>669</v>
      </c>
      <c r="E16" s="215" t="str">
        <f t="shared" si="0"/>
        <v>Sì</v>
      </c>
      <c r="F16" s="222" t="s">
        <v>160</v>
      </c>
      <c r="G16" s="218" t="s">
        <v>165</v>
      </c>
      <c r="H16" s="22">
        <f t="shared" si="2"/>
        <v>1</v>
      </c>
      <c r="I16" s="185">
        <f>IF(SUM(H16:H22)=0,1,(5-(SUM(M16:M22)/SUM(H16:H22)))/4)</f>
        <v>0.75</v>
      </c>
      <c r="J16" s="186">
        <f>IF(I16&gt;1,1,I16)</f>
        <v>0.75</v>
      </c>
      <c r="K16" s="187">
        <f>IF('MISURE IN ESSERE'!F16=Liste!$A$24,-1,IF('MISURE IN ESSERE'!F16=Liste!$A$25,1.25,IF('MISURE IN ESSERE'!F16=Liste!$A$26,2,IF('MISURE IN ESSERE'!F16=Liste!$A$27,4,0))))</f>
        <v>2</v>
      </c>
      <c r="L16" s="187">
        <f t="shared" si="3"/>
        <v>1</v>
      </c>
      <c r="M16" s="187">
        <f t="shared" si="4"/>
        <v>2</v>
      </c>
      <c r="N16" s="188">
        <f>1-I16</f>
        <v>0.25</v>
      </c>
      <c r="O16" s="173" t="s">
        <v>745</v>
      </c>
    </row>
    <row r="17" spans="2:15" ht="56.25" x14ac:dyDescent="0.2">
      <c r="B17" s="506"/>
      <c r="C17" s="151" t="s">
        <v>742</v>
      </c>
      <c r="D17" s="152" t="s">
        <v>670</v>
      </c>
      <c r="E17" s="215" t="str">
        <f t="shared" si="0"/>
        <v>Sì</v>
      </c>
      <c r="F17" s="222" t="s">
        <v>160</v>
      </c>
      <c r="G17" s="218" t="s">
        <v>165</v>
      </c>
      <c r="H17" s="22">
        <f t="shared" si="2"/>
        <v>1</v>
      </c>
      <c r="I17" s="185"/>
      <c r="J17" s="185"/>
      <c r="K17" s="187">
        <f>IF('MISURE IN ESSERE'!F17=Liste!$A$24,-1,IF('MISURE IN ESSERE'!F17=Liste!$A$25,1.25,IF('MISURE IN ESSERE'!F17=Liste!$A$26,2,IF('MISURE IN ESSERE'!F17=Liste!$A$27,4,0))))</f>
        <v>2</v>
      </c>
      <c r="L17" s="187">
        <f t="shared" si="3"/>
        <v>1</v>
      </c>
      <c r="M17" s="187">
        <f t="shared" si="4"/>
        <v>2</v>
      </c>
      <c r="N17" s="187"/>
      <c r="O17" s="173" t="s">
        <v>745</v>
      </c>
    </row>
    <row r="18" spans="2:15" ht="31.5" customHeight="1" x14ac:dyDescent="0.2">
      <c r="B18" s="506"/>
      <c r="C18" s="151" t="s">
        <v>742</v>
      </c>
      <c r="D18" s="152" t="s">
        <v>671</v>
      </c>
      <c r="E18" s="215" t="str">
        <f t="shared" si="0"/>
        <v>Sì</v>
      </c>
      <c r="F18" s="222" t="s">
        <v>160</v>
      </c>
      <c r="G18" s="218" t="s">
        <v>165</v>
      </c>
      <c r="H18" s="22">
        <f t="shared" si="2"/>
        <v>1</v>
      </c>
      <c r="I18" s="185"/>
      <c r="J18" s="185"/>
      <c r="K18" s="187">
        <f>IF('MISURE IN ESSERE'!F18=Liste!$A$24,-1,IF('MISURE IN ESSERE'!F18=Liste!$A$25,1.25,IF('MISURE IN ESSERE'!F18=Liste!$A$26,2,IF('MISURE IN ESSERE'!F18=Liste!$A$27,4,0))))</f>
        <v>2</v>
      </c>
      <c r="L18" s="187">
        <f t="shared" si="3"/>
        <v>1</v>
      </c>
      <c r="M18" s="187">
        <f t="shared" si="4"/>
        <v>2</v>
      </c>
      <c r="N18" s="187"/>
      <c r="O18" s="173" t="s">
        <v>745</v>
      </c>
    </row>
    <row r="19" spans="2:15" ht="37.5" customHeight="1" x14ac:dyDescent="0.2">
      <c r="B19" s="506"/>
      <c r="C19" s="151" t="s">
        <v>742</v>
      </c>
      <c r="D19" s="152" t="s">
        <v>672</v>
      </c>
      <c r="E19" s="215" t="str">
        <f t="shared" si="0"/>
        <v>Sì</v>
      </c>
      <c r="F19" s="222" t="s">
        <v>160</v>
      </c>
      <c r="G19" s="218" t="s">
        <v>165</v>
      </c>
      <c r="H19" s="22">
        <f t="shared" si="2"/>
        <v>1</v>
      </c>
      <c r="I19" s="185"/>
      <c r="J19" s="185"/>
      <c r="K19" s="187">
        <f>IF('MISURE IN ESSERE'!F19=Liste!$A$24,-1,IF('MISURE IN ESSERE'!F19=Liste!$A$25,1.25,IF('MISURE IN ESSERE'!F19=Liste!$A$26,2,IF('MISURE IN ESSERE'!F19=Liste!$A$27,4,0))))</f>
        <v>2</v>
      </c>
      <c r="L19" s="187">
        <f t="shared" si="3"/>
        <v>1</v>
      </c>
      <c r="M19" s="187">
        <f t="shared" si="4"/>
        <v>2</v>
      </c>
      <c r="N19" s="187"/>
      <c r="O19" s="173" t="s">
        <v>745</v>
      </c>
    </row>
    <row r="20" spans="2:15" ht="36" customHeight="1" x14ac:dyDescent="0.2">
      <c r="B20" s="506"/>
      <c r="C20" s="151" t="s">
        <v>742</v>
      </c>
      <c r="D20" s="152" t="s">
        <v>673</v>
      </c>
      <c r="E20" s="215" t="str">
        <f t="shared" si="0"/>
        <v>Sì</v>
      </c>
      <c r="F20" s="222" t="s">
        <v>160</v>
      </c>
      <c r="G20" s="218" t="s">
        <v>165</v>
      </c>
      <c r="H20" s="22">
        <f t="shared" si="2"/>
        <v>1</v>
      </c>
      <c r="I20" s="185"/>
      <c r="J20" s="185"/>
      <c r="K20" s="187">
        <f>IF('MISURE IN ESSERE'!F20=Liste!$A$24,-1,IF('MISURE IN ESSERE'!F20=Liste!$A$25,1.25,IF('MISURE IN ESSERE'!F20=Liste!$A$26,2,IF('MISURE IN ESSERE'!F20=Liste!$A$27,4,0))))</f>
        <v>2</v>
      </c>
      <c r="L20" s="187">
        <f t="shared" si="3"/>
        <v>1</v>
      </c>
      <c r="M20" s="187">
        <f t="shared" si="4"/>
        <v>2</v>
      </c>
      <c r="N20" s="187"/>
      <c r="O20" s="173" t="s">
        <v>745</v>
      </c>
    </row>
    <row r="21" spans="2:15" ht="33" customHeight="1" x14ac:dyDescent="0.2">
      <c r="B21" s="506"/>
      <c r="C21" s="151" t="s">
        <v>742</v>
      </c>
      <c r="D21" s="152" t="s">
        <v>674</v>
      </c>
      <c r="E21" s="215" t="str">
        <f t="shared" si="0"/>
        <v>Sì</v>
      </c>
      <c r="F21" s="222" t="s">
        <v>160</v>
      </c>
      <c r="G21" s="218" t="s">
        <v>165</v>
      </c>
      <c r="H21" s="22">
        <f t="shared" si="2"/>
        <v>1</v>
      </c>
      <c r="I21" s="185"/>
      <c r="J21" s="185"/>
      <c r="K21" s="187">
        <f>IF('MISURE IN ESSERE'!F21=Liste!$A$24,-1,IF('MISURE IN ESSERE'!F21=Liste!$A$25,1.25,IF('MISURE IN ESSERE'!F21=Liste!$A$26,2,IF('MISURE IN ESSERE'!F21=Liste!$A$27,4,0))))</f>
        <v>2</v>
      </c>
      <c r="L21" s="187">
        <f t="shared" si="3"/>
        <v>1</v>
      </c>
      <c r="M21" s="187">
        <f t="shared" si="4"/>
        <v>2</v>
      </c>
      <c r="N21" s="187"/>
      <c r="O21" s="173" t="s">
        <v>745</v>
      </c>
    </row>
    <row r="22" spans="2:15" ht="34.5" customHeight="1" x14ac:dyDescent="0.2">
      <c r="B22" s="506"/>
      <c r="C22" s="151" t="s">
        <v>742</v>
      </c>
      <c r="D22" s="152" t="s">
        <v>675</v>
      </c>
      <c r="E22" s="215" t="str">
        <f t="shared" si="0"/>
        <v>Sì</v>
      </c>
      <c r="F22" s="222" t="s">
        <v>160</v>
      </c>
      <c r="G22" s="218" t="s">
        <v>165</v>
      </c>
      <c r="H22" s="22">
        <f t="shared" si="2"/>
        <v>1</v>
      </c>
      <c r="I22" s="185"/>
      <c r="J22" s="185"/>
      <c r="K22" s="187">
        <f>IF('MISURE IN ESSERE'!F22=Liste!$A$24,-1,IF('MISURE IN ESSERE'!F22=Liste!$A$25,1.25,IF('MISURE IN ESSERE'!F22=Liste!$A$26,2,IF('MISURE IN ESSERE'!F22=Liste!$A$27,4,0))))</f>
        <v>2</v>
      </c>
      <c r="L22" s="187">
        <f t="shared" si="3"/>
        <v>1</v>
      </c>
      <c r="M22" s="187">
        <f t="shared" si="4"/>
        <v>2</v>
      </c>
      <c r="N22" s="187"/>
      <c r="O22" s="173" t="s">
        <v>746</v>
      </c>
    </row>
    <row r="23" spans="2:15" ht="40.5" customHeight="1" x14ac:dyDescent="0.2">
      <c r="B23" s="507" t="s">
        <v>747</v>
      </c>
      <c r="C23" s="150" t="s">
        <v>742</v>
      </c>
      <c r="D23" s="6" t="s">
        <v>676</v>
      </c>
      <c r="E23" s="214" t="str">
        <f t="shared" si="0"/>
        <v>Sì</v>
      </c>
      <c r="F23" s="222" t="s">
        <v>161</v>
      </c>
      <c r="G23" s="218" t="s">
        <v>165</v>
      </c>
      <c r="H23" s="22">
        <f t="shared" si="2"/>
        <v>1</v>
      </c>
      <c r="I23" s="185">
        <f>IF(SUM(H23:H27)=0,1,(5-(SUM(M23:M27)/SUM(H23:H27)))/4)</f>
        <v>0.71250000000000002</v>
      </c>
      <c r="J23" s="186">
        <f>IF(I23&gt;1,1,I23)</f>
        <v>0.71250000000000002</v>
      </c>
      <c r="K23" s="187">
        <f>IF('MISURE IN ESSERE'!F23=Liste!$A$24,-1,IF('MISURE IN ESSERE'!F23=Liste!$A$25,1.25,IF('MISURE IN ESSERE'!F23=Liste!$A$26,2,IF('MISURE IN ESSERE'!F23=Liste!$A$27,4,0))))</f>
        <v>4</v>
      </c>
      <c r="L23" s="187">
        <f t="shared" si="3"/>
        <v>1</v>
      </c>
      <c r="M23" s="187">
        <f t="shared" si="4"/>
        <v>4</v>
      </c>
      <c r="N23" s="188">
        <f>1-I23</f>
        <v>0.28749999999999998</v>
      </c>
      <c r="O23" s="173" t="s">
        <v>745</v>
      </c>
    </row>
    <row r="24" spans="2:15" ht="37.5" customHeight="1" x14ac:dyDescent="0.2">
      <c r="B24" s="507"/>
      <c r="C24" s="150" t="s">
        <v>742</v>
      </c>
      <c r="D24" s="6" t="s">
        <v>677</v>
      </c>
      <c r="E24" s="214" t="str">
        <f t="shared" si="0"/>
        <v>Sì</v>
      </c>
      <c r="F24" s="222" t="s">
        <v>161</v>
      </c>
      <c r="G24" s="218" t="s">
        <v>165</v>
      </c>
      <c r="H24" s="22">
        <f t="shared" si="2"/>
        <v>1</v>
      </c>
      <c r="I24" s="185"/>
      <c r="J24" s="185"/>
      <c r="K24" s="187">
        <f>IF('MISURE IN ESSERE'!F24=Liste!$A$24,-1,IF('MISURE IN ESSERE'!F24=Liste!$A$25,1.25,IF('MISURE IN ESSERE'!F24=Liste!$A$26,2,IF('MISURE IN ESSERE'!F24=Liste!$A$27,4,0))))</f>
        <v>4</v>
      </c>
      <c r="L24" s="187">
        <f t="shared" si="3"/>
        <v>1</v>
      </c>
      <c r="M24" s="187">
        <f t="shared" si="4"/>
        <v>4</v>
      </c>
      <c r="N24" s="187"/>
      <c r="O24" s="173" t="s">
        <v>745</v>
      </c>
    </row>
    <row r="25" spans="2:15" ht="40.5" customHeight="1" x14ac:dyDescent="0.2">
      <c r="B25" s="507"/>
      <c r="C25" s="150" t="s">
        <v>742</v>
      </c>
      <c r="D25" s="6" t="s">
        <v>678</v>
      </c>
      <c r="E25" s="214" t="str">
        <f t="shared" si="0"/>
        <v>Sì</v>
      </c>
      <c r="F25" s="222" t="s">
        <v>160</v>
      </c>
      <c r="G25" s="218" t="s">
        <v>163</v>
      </c>
      <c r="H25" s="22">
        <f t="shared" si="2"/>
        <v>1</v>
      </c>
      <c r="I25" s="185"/>
      <c r="J25" s="185"/>
      <c r="K25" s="187">
        <f>IF('MISURE IN ESSERE'!F25=Liste!$A$24,-1,IF('MISURE IN ESSERE'!F25=Liste!$A$25,1.25,IF('MISURE IN ESSERE'!F25=Liste!$A$26,2,IF('MISURE IN ESSERE'!F25=Liste!$A$27,4,0))))</f>
        <v>2</v>
      </c>
      <c r="L25" s="187">
        <f t="shared" si="3"/>
        <v>0.5</v>
      </c>
      <c r="M25" s="187">
        <f t="shared" si="4"/>
        <v>1</v>
      </c>
      <c r="N25" s="187"/>
      <c r="O25" s="173" t="s">
        <v>745</v>
      </c>
    </row>
    <row r="26" spans="2:15" ht="58.5" customHeight="1" x14ac:dyDescent="0.2">
      <c r="B26" s="507"/>
      <c r="C26" s="150" t="s">
        <v>743</v>
      </c>
      <c r="D26" s="6" t="s">
        <v>679</v>
      </c>
      <c r="E26" s="214" t="str">
        <f t="shared" si="0"/>
        <v>Sì</v>
      </c>
      <c r="F26" s="222" t="s">
        <v>160</v>
      </c>
      <c r="G26" s="218" t="s">
        <v>163</v>
      </c>
      <c r="H26" s="22">
        <f t="shared" si="2"/>
        <v>1</v>
      </c>
      <c r="I26" s="185"/>
      <c r="J26" s="185"/>
      <c r="K26" s="187">
        <f>IF('MISURE IN ESSERE'!F26=Liste!$A$24,-1,IF('MISURE IN ESSERE'!F26=Liste!$A$25,1.25,IF('MISURE IN ESSERE'!F26=Liste!$A$26,2,IF('MISURE IN ESSERE'!F26=Liste!$A$27,4,0))))</f>
        <v>2</v>
      </c>
      <c r="L26" s="187">
        <f t="shared" si="3"/>
        <v>0.5</v>
      </c>
      <c r="M26" s="187">
        <f t="shared" si="4"/>
        <v>1</v>
      </c>
      <c r="N26" s="187"/>
      <c r="O26" s="173" t="s">
        <v>745</v>
      </c>
    </row>
    <row r="27" spans="2:15" ht="57" customHeight="1" x14ac:dyDescent="0.2">
      <c r="B27" s="507"/>
      <c r="C27" s="150" t="s">
        <v>743</v>
      </c>
      <c r="D27" s="6" t="s">
        <v>680</v>
      </c>
      <c r="E27" s="214" t="str">
        <f t="shared" si="0"/>
        <v>Sì</v>
      </c>
      <c r="F27" s="222" t="s">
        <v>159</v>
      </c>
      <c r="G27" s="218" t="s">
        <v>163</v>
      </c>
      <c r="H27" s="22">
        <f t="shared" si="2"/>
        <v>1</v>
      </c>
      <c r="I27" s="185"/>
      <c r="J27" s="185"/>
      <c r="K27" s="187">
        <f>IF('MISURE IN ESSERE'!F27=Liste!$A$24,-1,IF('MISURE IN ESSERE'!F27=Liste!$A$25,1.25,IF('MISURE IN ESSERE'!F27=Liste!$A$26,2,IF('MISURE IN ESSERE'!F27=Liste!$A$27,4,0))))</f>
        <v>1.25</v>
      </c>
      <c r="L27" s="187">
        <f t="shared" si="3"/>
        <v>0.5</v>
      </c>
      <c r="M27" s="187">
        <f t="shared" si="4"/>
        <v>0.75</v>
      </c>
      <c r="N27" s="187"/>
      <c r="O27" s="173" t="s">
        <v>745</v>
      </c>
    </row>
    <row r="28" spans="2:15" ht="40.5" customHeight="1" x14ac:dyDescent="0.2">
      <c r="B28" s="506" t="s">
        <v>748</v>
      </c>
      <c r="C28" s="151" t="s">
        <v>743</v>
      </c>
      <c r="D28" s="152" t="s">
        <v>681</v>
      </c>
      <c r="E28" s="215" t="str">
        <f t="shared" si="0"/>
        <v>Sì</v>
      </c>
      <c r="F28" s="222" t="s">
        <v>161</v>
      </c>
      <c r="G28" s="218" t="s">
        <v>165</v>
      </c>
      <c r="H28" s="22">
        <f t="shared" si="2"/>
        <v>1</v>
      </c>
      <c r="I28" s="185">
        <f>IF(SUM(H28:H35)=0,1,(5-(SUM(M28:M35)/SUM(H28:H35)))/4)</f>
        <v>0.8046875</v>
      </c>
      <c r="J28" s="186">
        <f>IF(I28&gt;1,1,I28)</f>
        <v>0.8046875</v>
      </c>
      <c r="K28" s="187">
        <f>IF('MISURE IN ESSERE'!F28=Liste!$A$24,-1,IF('MISURE IN ESSERE'!F28=Liste!$A$25,1.25,IF('MISURE IN ESSERE'!F28=Liste!$A$26,2,IF('MISURE IN ESSERE'!F28=Liste!$A$27,4,0))))</f>
        <v>4</v>
      </c>
      <c r="L28" s="187">
        <f t="shared" si="3"/>
        <v>1</v>
      </c>
      <c r="M28" s="187">
        <f t="shared" si="4"/>
        <v>4</v>
      </c>
      <c r="N28" s="188">
        <f>1-I28</f>
        <v>0.1953125</v>
      </c>
      <c r="O28" s="173" t="s">
        <v>749</v>
      </c>
    </row>
    <row r="29" spans="2:15" ht="30.75" customHeight="1" x14ac:dyDescent="0.2">
      <c r="B29" s="506"/>
      <c r="C29" s="151" t="s">
        <v>743</v>
      </c>
      <c r="D29" s="152" t="s">
        <v>682</v>
      </c>
      <c r="E29" s="215" t="str">
        <f t="shared" si="0"/>
        <v>Sì</v>
      </c>
      <c r="F29" s="222" t="s">
        <v>160</v>
      </c>
      <c r="G29" s="218" t="s">
        <v>165</v>
      </c>
      <c r="H29" s="22">
        <f t="shared" si="2"/>
        <v>1</v>
      </c>
      <c r="I29" s="185"/>
      <c r="J29" s="185"/>
      <c r="K29" s="187">
        <f>IF('MISURE IN ESSERE'!F29=Liste!$A$24,-1,IF('MISURE IN ESSERE'!F29=Liste!$A$25,1.25,IF('MISURE IN ESSERE'!F29=Liste!$A$26,2,IF('MISURE IN ESSERE'!F29=Liste!$A$27,4,0))))</f>
        <v>2</v>
      </c>
      <c r="L29" s="187">
        <f t="shared" si="3"/>
        <v>1</v>
      </c>
      <c r="M29" s="187">
        <f t="shared" si="4"/>
        <v>2</v>
      </c>
      <c r="N29" s="187"/>
      <c r="O29" s="173" t="s">
        <v>749</v>
      </c>
    </row>
    <row r="30" spans="2:15" ht="48.75" customHeight="1" x14ac:dyDescent="0.2">
      <c r="B30" s="506"/>
      <c r="C30" s="151" t="s">
        <v>743</v>
      </c>
      <c r="D30" s="152" t="s">
        <v>683</v>
      </c>
      <c r="E30" s="215" t="str">
        <f t="shared" si="0"/>
        <v>Sì</v>
      </c>
      <c r="F30" s="222" t="s">
        <v>160</v>
      </c>
      <c r="G30" s="218" t="s">
        <v>165</v>
      </c>
      <c r="H30" s="22">
        <f t="shared" si="2"/>
        <v>1</v>
      </c>
      <c r="I30" s="185"/>
      <c r="J30" s="185"/>
      <c r="K30" s="187">
        <f>IF('MISURE IN ESSERE'!F30=Liste!$A$24,-1,IF('MISURE IN ESSERE'!F30=Liste!$A$25,1.25,IF('MISURE IN ESSERE'!F30=Liste!$A$26,2,IF('MISURE IN ESSERE'!F30=Liste!$A$27,4,0))))</f>
        <v>2</v>
      </c>
      <c r="L30" s="187">
        <f t="shared" si="3"/>
        <v>1</v>
      </c>
      <c r="M30" s="187">
        <f t="shared" si="4"/>
        <v>2</v>
      </c>
      <c r="N30" s="187"/>
      <c r="O30" s="173" t="s">
        <v>745</v>
      </c>
    </row>
    <row r="31" spans="2:15" ht="29.25" customHeight="1" x14ac:dyDescent="0.2">
      <c r="B31" s="506"/>
      <c r="C31" s="151" t="s">
        <v>743</v>
      </c>
      <c r="D31" s="152" t="s">
        <v>684</v>
      </c>
      <c r="E31" s="215" t="str">
        <f t="shared" si="0"/>
        <v>Sì</v>
      </c>
      <c r="F31" s="222" t="s">
        <v>160</v>
      </c>
      <c r="G31" s="218" t="s">
        <v>163</v>
      </c>
      <c r="H31" s="22">
        <f t="shared" si="2"/>
        <v>1</v>
      </c>
      <c r="I31" s="185"/>
      <c r="J31" s="185"/>
      <c r="K31" s="187">
        <f>IF('MISURE IN ESSERE'!F31=Liste!$A$24,-1,IF('MISURE IN ESSERE'!F31=Liste!$A$25,1.25,IF('MISURE IN ESSERE'!F31=Liste!$A$26,2,IF('MISURE IN ESSERE'!F31=Liste!$A$27,4,0))))</f>
        <v>2</v>
      </c>
      <c r="L31" s="187">
        <f t="shared" si="3"/>
        <v>0.5</v>
      </c>
      <c r="M31" s="187">
        <f t="shared" si="4"/>
        <v>1</v>
      </c>
      <c r="N31" s="187"/>
      <c r="O31" s="173" t="s">
        <v>745</v>
      </c>
    </row>
    <row r="32" spans="2:15" ht="37.5" x14ac:dyDescent="0.2">
      <c r="B32" s="506"/>
      <c r="C32" s="151" t="s">
        <v>743</v>
      </c>
      <c r="D32" s="152" t="s">
        <v>685</v>
      </c>
      <c r="E32" s="215" t="str">
        <f t="shared" si="0"/>
        <v>Sì</v>
      </c>
      <c r="F32" s="222" t="s">
        <v>160</v>
      </c>
      <c r="G32" s="218" t="s">
        <v>164</v>
      </c>
      <c r="H32" s="22">
        <f t="shared" si="2"/>
        <v>1</v>
      </c>
      <c r="I32" s="185"/>
      <c r="J32" s="185"/>
      <c r="K32" s="187">
        <f>IF('MISURE IN ESSERE'!F32=Liste!$A$24,-1,IF('MISURE IN ESSERE'!F32=Liste!$A$25,1.25,IF('MISURE IN ESSERE'!F32=Liste!$A$26,2,IF('MISURE IN ESSERE'!F32=Liste!$A$27,4,0))))</f>
        <v>2</v>
      </c>
      <c r="L32" s="187">
        <f t="shared" si="3"/>
        <v>0.75</v>
      </c>
      <c r="M32" s="187">
        <f t="shared" si="4"/>
        <v>1.5</v>
      </c>
      <c r="N32" s="187"/>
      <c r="O32" s="173" t="s">
        <v>750</v>
      </c>
    </row>
    <row r="33" spans="2:15" ht="43.5" customHeight="1" x14ac:dyDescent="0.2">
      <c r="B33" s="506"/>
      <c r="C33" s="151" t="s">
        <v>742</v>
      </c>
      <c r="D33" s="152" t="s">
        <v>686</v>
      </c>
      <c r="E33" s="215" t="str">
        <f t="shared" si="0"/>
        <v>Sì</v>
      </c>
      <c r="F33" s="222" t="s">
        <v>160</v>
      </c>
      <c r="G33" s="218" t="s">
        <v>165</v>
      </c>
      <c r="H33" s="22">
        <f t="shared" si="2"/>
        <v>1</v>
      </c>
      <c r="I33" s="185"/>
      <c r="J33" s="185"/>
      <c r="K33" s="187">
        <f>IF('MISURE IN ESSERE'!F33=Liste!$A$24,-1,IF('MISURE IN ESSERE'!F33=Liste!$A$25,1.25,IF('MISURE IN ESSERE'!F33=Liste!$A$26,2,IF('MISURE IN ESSERE'!F33=Liste!$A$27,4,0))))</f>
        <v>2</v>
      </c>
      <c r="L33" s="187">
        <f t="shared" si="3"/>
        <v>1</v>
      </c>
      <c r="M33" s="187">
        <f t="shared" si="4"/>
        <v>2</v>
      </c>
      <c r="N33" s="187"/>
      <c r="O33" s="173" t="s">
        <v>751</v>
      </c>
    </row>
    <row r="34" spans="2:15" ht="60.75" customHeight="1" x14ac:dyDescent="0.2">
      <c r="B34" s="506"/>
      <c r="C34" s="151" t="s">
        <v>742</v>
      </c>
      <c r="D34" s="152" t="s">
        <v>687</v>
      </c>
      <c r="E34" s="215" t="str">
        <f t="shared" si="0"/>
        <v>Sì</v>
      </c>
      <c r="F34" s="222" t="s">
        <v>159</v>
      </c>
      <c r="G34" s="218" t="s">
        <v>163</v>
      </c>
      <c r="H34" s="22">
        <f t="shared" si="2"/>
        <v>1</v>
      </c>
      <c r="I34" s="185"/>
      <c r="J34" s="185"/>
      <c r="K34" s="187">
        <f>IF('MISURE IN ESSERE'!F34=Liste!$A$24,-1,IF('MISURE IN ESSERE'!F34=Liste!$A$25,1.25,IF('MISURE IN ESSERE'!F34=Liste!$A$26,2,IF('MISURE IN ESSERE'!F34=Liste!$A$27,4,0))))</f>
        <v>1.25</v>
      </c>
      <c r="L34" s="187">
        <f t="shared" si="3"/>
        <v>0.5</v>
      </c>
      <c r="M34" s="187">
        <f t="shared" si="4"/>
        <v>0.75</v>
      </c>
      <c r="N34" s="187"/>
      <c r="O34" s="173" t="s">
        <v>751</v>
      </c>
    </row>
    <row r="35" spans="2:15" ht="37.5" x14ac:dyDescent="0.2">
      <c r="B35" s="506"/>
      <c r="C35" s="151" t="s">
        <v>742</v>
      </c>
      <c r="D35" s="152" t="s">
        <v>688</v>
      </c>
      <c r="E35" s="215" t="str">
        <f t="shared" si="0"/>
        <v>Sì</v>
      </c>
      <c r="F35" s="222" t="s">
        <v>160</v>
      </c>
      <c r="G35" s="218" t="s">
        <v>163</v>
      </c>
      <c r="H35" s="22">
        <f t="shared" si="2"/>
        <v>1</v>
      </c>
      <c r="I35" s="185"/>
      <c r="J35" s="185"/>
      <c r="K35" s="187">
        <f>IF('MISURE IN ESSERE'!F35=Liste!$A$24,-1,IF('MISURE IN ESSERE'!F35=Liste!$A$25,1.25,IF('MISURE IN ESSERE'!F35=Liste!$A$26,2,IF('MISURE IN ESSERE'!F35=Liste!$A$27,4,0))))</f>
        <v>2</v>
      </c>
      <c r="L35" s="187">
        <f t="shared" si="3"/>
        <v>0.5</v>
      </c>
      <c r="M35" s="187">
        <f t="shared" si="4"/>
        <v>1</v>
      </c>
      <c r="N35" s="187"/>
      <c r="O35" s="173" t="s">
        <v>751</v>
      </c>
    </row>
    <row r="36" spans="2:15" ht="79.5" customHeight="1" x14ac:dyDescent="0.2">
      <c r="B36" s="507" t="s">
        <v>752</v>
      </c>
      <c r="C36" s="150" t="s">
        <v>743</v>
      </c>
      <c r="D36" s="6" t="s">
        <v>689</v>
      </c>
      <c r="E36" s="214" t="str">
        <f t="shared" si="0"/>
        <v>Sì</v>
      </c>
      <c r="F36" s="222" t="s">
        <v>160</v>
      </c>
      <c r="G36" s="218" t="s">
        <v>164</v>
      </c>
      <c r="H36" s="22">
        <f t="shared" si="2"/>
        <v>1</v>
      </c>
      <c r="I36" s="185">
        <f>IF(SUM(H36:H59)=0,1,(5-(SUM(M36:M59)/SUM(H36:H59)))/4)</f>
        <v>0.8984375</v>
      </c>
      <c r="J36" s="186">
        <f>IF(I36&gt;1,1,I36)</f>
        <v>0.8984375</v>
      </c>
      <c r="K36" s="187">
        <f>IF('MISURE IN ESSERE'!F36=Liste!$A$24,-1,IF('MISURE IN ESSERE'!F36=Liste!$A$25,1.25,IF('MISURE IN ESSERE'!F36=Liste!$A$26,2,IF('MISURE IN ESSERE'!F36=Liste!$A$27,4,0))))</f>
        <v>2</v>
      </c>
      <c r="L36" s="187">
        <f t="shared" si="3"/>
        <v>0.75</v>
      </c>
      <c r="M36" s="187">
        <f t="shared" si="4"/>
        <v>1.5</v>
      </c>
      <c r="N36" s="188">
        <f>1-I36</f>
        <v>0.1015625</v>
      </c>
      <c r="O36" s="173" t="s">
        <v>750</v>
      </c>
    </row>
    <row r="37" spans="2:15" ht="30" customHeight="1" x14ac:dyDescent="0.2">
      <c r="B37" s="507"/>
      <c r="C37" s="150" t="s">
        <v>743</v>
      </c>
      <c r="D37" s="6" t="s">
        <v>690</v>
      </c>
      <c r="E37" s="214" t="str">
        <f t="shared" si="0"/>
        <v>Sì</v>
      </c>
      <c r="F37" s="222" t="s">
        <v>160</v>
      </c>
      <c r="G37" s="218" t="s">
        <v>164</v>
      </c>
      <c r="H37" s="22">
        <f t="shared" si="2"/>
        <v>1</v>
      </c>
      <c r="I37" s="185"/>
      <c r="J37" s="185"/>
      <c r="K37" s="187">
        <f>IF('MISURE IN ESSERE'!F37=Liste!$A$24,-1,IF('MISURE IN ESSERE'!F37=Liste!$A$25,1.25,IF('MISURE IN ESSERE'!F37=Liste!$A$26,2,IF('MISURE IN ESSERE'!F37=Liste!$A$27,4,0))))</f>
        <v>2</v>
      </c>
      <c r="L37" s="187">
        <f t="shared" si="3"/>
        <v>0.75</v>
      </c>
      <c r="M37" s="187">
        <f t="shared" si="4"/>
        <v>1.5</v>
      </c>
      <c r="N37" s="187"/>
      <c r="O37" s="173" t="s">
        <v>750</v>
      </c>
    </row>
    <row r="38" spans="2:15" ht="30.75" customHeight="1" x14ac:dyDescent="0.2">
      <c r="B38" s="507"/>
      <c r="C38" s="150" t="s">
        <v>743</v>
      </c>
      <c r="D38" s="6" t="s">
        <v>691</v>
      </c>
      <c r="E38" s="214" t="str">
        <f t="shared" si="0"/>
        <v>Sì</v>
      </c>
      <c r="F38" s="222" t="s">
        <v>160</v>
      </c>
      <c r="G38" s="218" t="s">
        <v>165</v>
      </c>
      <c r="H38" s="22">
        <f t="shared" si="2"/>
        <v>1</v>
      </c>
      <c r="I38" s="185"/>
      <c r="J38" s="185"/>
      <c r="K38" s="187">
        <f>IF('MISURE IN ESSERE'!F38=Liste!$A$24,-1,IF('MISURE IN ESSERE'!F38=Liste!$A$25,1.25,IF('MISURE IN ESSERE'!F38=Liste!$A$26,2,IF('MISURE IN ESSERE'!F38=Liste!$A$27,4,0))))</f>
        <v>2</v>
      </c>
      <c r="L38" s="187">
        <f t="shared" si="3"/>
        <v>1</v>
      </c>
      <c r="M38" s="187">
        <f t="shared" si="4"/>
        <v>2</v>
      </c>
      <c r="N38" s="187"/>
      <c r="O38" s="173" t="s">
        <v>750</v>
      </c>
    </row>
    <row r="39" spans="2:15" ht="31.5" customHeight="1" x14ac:dyDescent="0.2">
      <c r="B39" s="507"/>
      <c r="C39" s="150" t="s">
        <v>743</v>
      </c>
      <c r="D39" s="6" t="s">
        <v>692</v>
      </c>
      <c r="E39" s="214" t="str">
        <f t="shared" si="0"/>
        <v>Sì</v>
      </c>
      <c r="F39" s="222" t="s">
        <v>160</v>
      </c>
      <c r="G39" s="218" t="s">
        <v>163</v>
      </c>
      <c r="H39" s="22">
        <f t="shared" si="2"/>
        <v>1</v>
      </c>
      <c r="I39" s="185"/>
      <c r="J39" s="185"/>
      <c r="K39" s="187">
        <f>IF('MISURE IN ESSERE'!F39=Liste!$A$24,-1,IF('MISURE IN ESSERE'!F39=Liste!$A$25,1.25,IF('MISURE IN ESSERE'!F39=Liste!$A$26,2,IF('MISURE IN ESSERE'!F39=Liste!$A$27,4,0))))</f>
        <v>2</v>
      </c>
      <c r="L39" s="187">
        <f t="shared" si="3"/>
        <v>0.5</v>
      </c>
      <c r="M39" s="187">
        <f t="shared" si="4"/>
        <v>1</v>
      </c>
      <c r="N39" s="187"/>
      <c r="O39" s="173" t="s">
        <v>753</v>
      </c>
    </row>
    <row r="40" spans="2:15" ht="30" customHeight="1" x14ac:dyDescent="0.2">
      <c r="B40" s="507"/>
      <c r="C40" s="150" t="s">
        <v>754</v>
      </c>
      <c r="D40" s="6" t="s">
        <v>693</v>
      </c>
      <c r="E40" s="214" t="str">
        <f t="shared" si="0"/>
        <v>Sì</v>
      </c>
      <c r="F40" s="222" t="s">
        <v>158</v>
      </c>
      <c r="G40" s="218" t="s">
        <v>164</v>
      </c>
      <c r="H40" s="22">
        <f t="shared" si="2"/>
        <v>1</v>
      </c>
      <c r="I40" s="185"/>
      <c r="J40" s="185"/>
      <c r="K40" s="187">
        <f>IF('MISURE IN ESSERE'!F40=Liste!$A$24,-1,IF('MISURE IN ESSERE'!F40=Liste!$A$25,1.25,IF('MISURE IN ESSERE'!F40=Liste!$A$26,2,IF('MISURE IN ESSERE'!F40=Liste!$A$27,4,0))))</f>
        <v>-1</v>
      </c>
      <c r="L40" s="187">
        <f t="shared" si="3"/>
        <v>0.75</v>
      </c>
      <c r="M40" s="187">
        <f t="shared" si="4"/>
        <v>-0.75</v>
      </c>
      <c r="N40" s="187"/>
      <c r="O40" s="173" t="s">
        <v>750</v>
      </c>
    </row>
    <row r="41" spans="2:15" ht="60.75" customHeight="1" x14ac:dyDescent="0.2">
      <c r="B41" s="507"/>
      <c r="C41" s="150" t="s">
        <v>743</v>
      </c>
      <c r="D41" s="6" t="s">
        <v>694</v>
      </c>
      <c r="E41" s="214" t="str">
        <f t="shared" ref="E41:E72" si="5">HLOOKUP(D41,Misure_asset,27,FALSE)</f>
        <v>Sì</v>
      </c>
      <c r="F41" s="222" t="s">
        <v>159</v>
      </c>
      <c r="G41" s="218" t="s">
        <v>165</v>
      </c>
      <c r="H41" s="22">
        <f t="shared" si="2"/>
        <v>1</v>
      </c>
      <c r="I41" s="185"/>
      <c r="J41" s="185"/>
      <c r="K41" s="187">
        <f>IF('MISURE IN ESSERE'!F41=Liste!$A$24,-1,IF('MISURE IN ESSERE'!F41=Liste!$A$25,1.25,IF('MISURE IN ESSERE'!F41=Liste!$A$26,2,IF('MISURE IN ESSERE'!F41=Liste!$A$27,4,0))))</f>
        <v>1.25</v>
      </c>
      <c r="L41" s="187">
        <f t="shared" si="3"/>
        <v>1</v>
      </c>
      <c r="M41" s="187">
        <f t="shared" si="4"/>
        <v>0.25</v>
      </c>
      <c r="N41" s="187"/>
      <c r="O41" s="173" t="s">
        <v>750</v>
      </c>
    </row>
    <row r="42" spans="2:15" ht="40.5" customHeight="1" x14ac:dyDescent="0.2">
      <c r="B42" s="507"/>
      <c r="C42" s="150" t="s">
        <v>742</v>
      </c>
      <c r="D42" s="6" t="s">
        <v>695</v>
      </c>
      <c r="E42" s="214" t="str">
        <f t="shared" si="5"/>
        <v>Sì</v>
      </c>
      <c r="F42" s="222" t="s">
        <v>159</v>
      </c>
      <c r="G42" s="218" t="s">
        <v>163</v>
      </c>
      <c r="H42" s="22">
        <f t="shared" si="2"/>
        <v>1</v>
      </c>
      <c r="I42" s="185"/>
      <c r="J42" s="185"/>
      <c r="K42" s="187">
        <f>IF('MISURE IN ESSERE'!F42=Liste!$A$24,-1,IF('MISURE IN ESSERE'!F42=Liste!$A$25,1.25,IF('MISURE IN ESSERE'!F42=Liste!$A$26,2,IF('MISURE IN ESSERE'!F42=Liste!$A$27,4,0))))</f>
        <v>1.25</v>
      </c>
      <c r="L42" s="187">
        <f t="shared" si="3"/>
        <v>0.5</v>
      </c>
      <c r="M42" s="187">
        <f t="shared" si="4"/>
        <v>0.75</v>
      </c>
      <c r="N42" s="187"/>
      <c r="O42" s="173" t="s">
        <v>751</v>
      </c>
    </row>
    <row r="43" spans="2:15" ht="37.5" x14ac:dyDescent="0.2">
      <c r="B43" s="507"/>
      <c r="C43" s="150" t="s">
        <v>742</v>
      </c>
      <c r="D43" s="6" t="s">
        <v>696</v>
      </c>
      <c r="E43" s="214" t="str">
        <f t="shared" si="5"/>
        <v>Sì</v>
      </c>
      <c r="F43" s="222" t="s">
        <v>160</v>
      </c>
      <c r="G43" s="218" t="s">
        <v>165</v>
      </c>
      <c r="H43" s="22">
        <f t="shared" si="2"/>
        <v>1</v>
      </c>
      <c r="I43" s="185"/>
      <c r="J43" s="185"/>
      <c r="K43" s="187">
        <f>IF('MISURE IN ESSERE'!F43=Liste!$A$24,-1,IF('MISURE IN ESSERE'!F43=Liste!$A$25,1.25,IF('MISURE IN ESSERE'!F43=Liste!$A$26,2,IF('MISURE IN ESSERE'!F43=Liste!$A$27,4,0))))</f>
        <v>2</v>
      </c>
      <c r="L43" s="187">
        <f t="shared" si="3"/>
        <v>1</v>
      </c>
      <c r="M43" s="187">
        <f t="shared" si="4"/>
        <v>2</v>
      </c>
      <c r="N43" s="187"/>
      <c r="O43" s="173"/>
    </row>
    <row r="44" spans="2:15" ht="45" customHeight="1" x14ac:dyDescent="0.2">
      <c r="B44" s="507"/>
      <c r="C44" s="150" t="s">
        <v>743</v>
      </c>
      <c r="D44" s="6" t="s">
        <v>697</v>
      </c>
      <c r="E44" s="214" t="str">
        <f t="shared" si="5"/>
        <v>Sì</v>
      </c>
      <c r="F44" s="222" t="s">
        <v>159</v>
      </c>
      <c r="G44" s="218" t="s">
        <v>165</v>
      </c>
      <c r="H44" s="22">
        <f t="shared" si="2"/>
        <v>1</v>
      </c>
      <c r="I44" s="185"/>
      <c r="J44" s="185"/>
      <c r="K44" s="187">
        <f>IF('MISURE IN ESSERE'!F44=Liste!$A$24,-1,IF('MISURE IN ESSERE'!F44=Liste!$A$25,1.25,IF('MISURE IN ESSERE'!F44=Liste!$A$26,2,IF('MISURE IN ESSERE'!F44=Liste!$A$27,4,0))))</f>
        <v>1.25</v>
      </c>
      <c r="L44" s="187">
        <f t="shared" si="3"/>
        <v>1</v>
      </c>
      <c r="M44" s="187">
        <f t="shared" si="4"/>
        <v>0.25</v>
      </c>
      <c r="N44" s="187"/>
      <c r="O44" s="173" t="s">
        <v>755</v>
      </c>
    </row>
    <row r="45" spans="2:15" ht="42" customHeight="1" x14ac:dyDescent="0.2">
      <c r="B45" s="507"/>
      <c r="C45" s="150" t="s">
        <v>754</v>
      </c>
      <c r="D45" s="6" t="s">
        <v>698</v>
      </c>
      <c r="E45" s="214" t="str">
        <f t="shared" si="5"/>
        <v>Sì</v>
      </c>
      <c r="F45" s="222" t="s">
        <v>161</v>
      </c>
      <c r="G45" s="218" t="s">
        <v>165</v>
      </c>
      <c r="H45" s="22">
        <f t="shared" si="2"/>
        <v>1</v>
      </c>
      <c r="I45" s="185"/>
      <c r="J45" s="185"/>
      <c r="K45" s="187">
        <f>IF('MISURE IN ESSERE'!F45=Liste!$A$24,-1,IF('MISURE IN ESSERE'!F45=Liste!$A$25,1.25,IF('MISURE IN ESSERE'!F45=Liste!$A$26,2,IF('MISURE IN ESSERE'!F45=Liste!$A$27,4,0))))</f>
        <v>4</v>
      </c>
      <c r="L45" s="187">
        <f t="shared" si="3"/>
        <v>1</v>
      </c>
      <c r="M45" s="187">
        <f t="shared" si="4"/>
        <v>4</v>
      </c>
      <c r="N45" s="187"/>
      <c r="O45" s="173" t="s">
        <v>873</v>
      </c>
    </row>
    <row r="46" spans="2:15" ht="37.5" x14ac:dyDescent="0.2">
      <c r="B46" s="507"/>
      <c r="C46" s="150" t="s">
        <v>742</v>
      </c>
      <c r="D46" s="6" t="s">
        <v>699</v>
      </c>
      <c r="E46" s="214" t="str">
        <f t="shared" si="5"/>
        <v>Sì</v>
      </c>
      <c r="F46" s="222" t="s">
        <v>160</v>
      </c>
      <c r="G46" s="218" t="s">
        <v>163</v>
      </c>
      <c r="H46" s="22">
        <f t="shared" si="2"/>
        <v>1</v>
      </c>
      <c r="I46" s="185"/>
      <c r="J46" s="185"/>
      <c r="K46" s="187">
        <f>IF('MISURE IN ESSERE'!F46=Liste!$A$24,-1,IF('MISURE IN ESSERE'!F46=Liste!$A$25,1.25,IF('MISURE IN ESSERE'!F46=Liste!$A$26,2,IF('MISURE IN ESSERE'!F46=Liste!$A$27,4,0))))</f>
        <v>2</v>
      </c>
      <c r="L46" s="187">
        <f t="shared" si="3"/>
        <v>0.5</v>
      </c>
      <c r="M46" s="187">
        <f t="shared" si="4"/>
        <v>1</v>
      </c>
      <c r="N46" s="187"/>
      <c r="O46" s="173" t="s">
        <v>753</v>
      </c>
    </row>
    <row r="47" spans="2:15" ht="37.5" x14ac:dyDescent="0.2">
      <c r="B47" s="507"/>
      <c r="C47" s="150" t="s">
        <v>754</v>
      </c>
      <c r="D47" s="6" t="s">
        <v>700</v>
      </c>
      <c r="E47" s="214" t="str">
        <f t="shared" si="5"/>
        <v>Sì</v>
      </c>
      <c r="F47" s="222" t="s">
        <v>160</v>
      </c>
      <c r="G47" s="218" t="s">
        <v>163</v>
      </c>
      <c r="H47" s="22">
        <f t="shared" si="2"/>
        <v>1</v>
      </c>
      <c r="I47" s="185"/>
      <c r="J47" s="185"/>
      <c r="K47" s="187">
        <f>IF('MISURE IN ESSERE'!F47=Liste!$A$24,-1,IF('MISURE IN ESSERE'!F47=Liste!$A$25,1.25,IF('MISURE IN ESSERE'!F47=Liste!$A$26,2,IF('MISURE IN ESSERE'!F47=Liste!$A$27,4,0))))</f>
        <v>2</v>
      </c>
      <c r="L47" s="187">
        <f t="shared" si="3"/>
        <v>0.5</v>
      </c>
      <c r="M47" s="187">
        <f t="shared" si="4"/>
        <v>1</v>
      </c>
      <c r="N47" s="187"/>
      <c r="O47" s="173" t="s">
        <v>751</v>
      </c>
    </row>
    <row r="48" spans="2:15" ht="37.5" x14ac:dyDescent="0.2">
      <c r="B48" s="507"/>
      <c r="C48" s="150" t="s">
        <v>742</v>
      </c>
      <c r="D48" s="6" t="s">
        <v>701</v>
      </c>
      <c r="E48" s="214" t="str">
        <f t="shared" si="5"/>
        <v>Sì</v>
      </c>
      <c r="F48" s="222" t="s">
        <v>160</v>
      </c>
      <c r="G48" s="218" t="s">
        <v>164</v>
      </c>
      <c r="H48" s="22">
        <f t="shared" si="2"/>
        <v>1</v>
      </c>
      <c r="I48" s="185"/>
      <c r="J48" s="185"/>
      <c r="K48" s="187">
        <f>IF('MISURE IN ESSERE'!F48=Liste!$A$24,-1,IF('MISURE IN ESSERE'!F48=Liste!$A$25,1.25,IF('MISURE IN ESSERE'!F48=Liste!$A$26,2,IF('MISURE IN ESSERE'!F48=Liste!$A$27,4,0))))</f>
        <v>2</v>
      </c>
      <c r="L48" s="187">
        <f t="shared" si="3"/>
        <v>0.75</v>
      </c>
      <c r="M48" s="187">
        <f t="shared" si="4"/>
        <v>1.5</v>
      </c>
      <c r="N48" s="187"/>
      <c r="O48" s="173" t="s">
        <v>745</v>
      </c>
    </row>
    <row r="49" spans="2:15" ht="37.5" x14ac:dyDescent="0.2">
      <c r="B49" s="507"/>
      <c r="C49" s="150" t="s">
        <v>754</v>
      </c>
      <c r="D49" s="6" t="s">
        <v>702</v>
      </c>
      <c r="E49" s="214" t="str">
        <f t="shared" si="5"/>
        <v>Sì</v>
      </c>
      <c r="F49" s="222" t="s">
        <v>160</v>
      </c>
      <c r="G49" s="218" t="s">
        <v>163</v>
      </c>
      <c r="H49" s="22">
        <f t="shared" si="2"/>
        <v>1</v>
      </c>
      <c r="I49" s="185"/>
      <c r="J49" s="185"/>
      <c r="K49" s="187">
        <f>IF('MISURE IN ESSERE'!F49=Liste!$A$24,-1,IF('MISURE IN ESSERE'!F49=Liste!$A$25,1.25,IF('MISURE IN ESSERE'!F49=Liste!$A$26,2,IF('MISURE IN ESSERE'!F49=Liste!$A$27,4,0))))</f>
        <v>2</v>
      </c>
      <c r="L49" s="187">
        <f t="shared" si="3"/>
        <v>0.5</v>
      </c>
      <c r="M49" s="187">
        <f t="shared" si="4"/>
        <v>1</v>
      </c>
      <c r="N49" s="187"/>
      <c r="O49" s="173" t="s">
        <v>753</v>
      </c>
    </row>
    <row r="50" spans="2:15" ht="108.75" customHeight="1" x14ac:dyDescent="0.2">
      <c r="B50" s="507"/>
      <c r="C50" s="150" t="s">
        <v>743</v>
      </c>
      <c r="D50" s="6" t="s">
        <v>703</v>
      </c>
      <c r="E50" s="214" t="str">
        <f t="shared" si="5"/>
        <v>Sì</v>
      </c>
      <c r="F50" s="222" t="s">
        <v>160</v>
      </c>
      <c r="G50" s="218" t="s">
        <v>164</v>
      </c>
      <c r="H50" s="22">
        <f t="shared" si="2"/>
        <v>1</v>
      </c>
      <c r="I50" s="185"/>
      <c r="J50" s="185"/>
      <c r="K50" s="187">
        <f>IF('MISURE IN ESSERE'!F50=Liste!$A$24,-1,IF('MISURE IN ESSERE'!F50=Liste!$A$25,1.25,IF('MISURE IN ESSERE'!F50=Liste!$A$26,2,IF('MISURE IN ESSERE'!F50=Liste!$A$27,4,0))))</f>
        <v>2</v>
      </c>
      <c r="L50" s="187">
        <f t="shared" si="3"/>
        <v>0.75</v>
      </c>
      <c r="M50" s="187">
        <f t="shared" si="4"/>
        <v>1.5</v>
      </c>
      <c r="N50" s="187"/>
      <c r="O50" s="173" t="s">
        <v>750</v>
      </c>
    </row>
    <row r="51" spans="2:15" ht="39" customHeight="1" x14ac:dyDescent="0.2">
      <c r="B51" s="507"/>
      <c r="C51" s="150" t="s">
        <v>743</v>
      </c>
      <c r="D51" s="6" t="s">
        <v>704</v>
      </c>
      <c r="E51" s="214" t="str">
        <f t="shared" si="5"/>
        <v>Sì</v>
      </c>
      <c r="F51" s="222" t="s">
        <v>160</v>
      </c>
      <c r="G51" s="218" t="s">
        <v>164</v>
      </c>
      <c r="H51" s="22">
        <f t="shared" si="2"/>
        <v>1</v>
      </c>
      <c r="I51" s="185"/>
      <c r="J51" s="185"/>
      <c r="K51" s="187">
        <f>IF('MISURE IN ESSERE'!F51=Liste!$A$24,-1,IF('MISURE IN ESSERE'!F51=Liste!$A$25,1.25,IF('MISURE IN ESSERE'!F51=Liste!$A$26,2,IF('MISURE IN ESSERE'!F51=Liste!$A$27,4,0))))</f>
        <v>2</v>
      </c>
      <c r="L51" s="187">
        <f t="shared" si="3"/>
        <v>0.75</v>
      </c>
      <c r="M51" s="187">
        <f t="shared" si="4"/>
        <v>1.5</v>
      </c>
      <c r="N51" s="187"/>
      <c r="O51" s="173" t="s">
        <v>745</v>
      </c>
    </row>
    <row r="52" spans="2:15" ht="33.75" customHeight="1" x14ac:dyDescent="0.2">
      <c r="B52" s="507"/>
      <c r="C52" s="150" t="s">
        <v>743</v>
      </c>
      <c r="D52" s="6" t="s">
        <v>705</v>
      </c>
      <c r="E52" s="214" t="str">
        <f t="shared" si="5"/>
        <v>Sì</v>
      </c>
      <c r="F52" s="222" t="s">
        <v>160</v>
      </c>
      <c r="G52" s="218" t="s">
        <v>164</v>
      </c>
      <c r="H52" s="22">
        <f t="shared" si="2"/>
        <v>1</v>
      </c>
      <c r="I52" s="185"/>
      <c r="J52" s="185"/>
      <c r="K52" s="187">
        <f>IF('MISURE IN ESSERE'!F52=Liste!$A$24,-1,IF('MISURE IN ESSERE'!F52=Liste!$A$25,1.25,IF('MISURE IN ESSERE'!F52=Liste!$A$26,2,IF('MISURE IN ESSERE'!F52=Liste!$A$27,4,0))))</f>
        <v>2</v>
      </c>
      <c r="L52" s="187">
        <f t="shared" si="3"/>
        <v>0.75</v>
      </c>
      <c r="M52" s="187">
        <f t="shared" si="4"/>
        <v>1.5</v>
      </c>
      <c r="N52" s="187"/>
      <c r="O52" s="173" t="s">
        <v>750</v>
      </c>
    </row>
    <row r="53" spans="2:15" ht="37.5" x14ac:dyDescent="0.2">
      <c r="B53" s="507"/>
      <c r="C53" s="150" t="s">
        <v>743</v>
      </c>
      <c r="D53" s="6" t="s">
        <v>706</v>
      </c>
      <c r="E53" s="214" t="str">
        <f t="shared" si="5"/>
        <v>Sì</v>
      </c>
      <c r="F53" s="222" t="s">
        <v>160</v>
      </c>
      <c r="G53" s="218" t="s">
        <v>164</v>
      </c>
      <c r="H53" s="22">
        <f t="shared" si="2"/>
        <v>1</v>
      </c>
      <c r="I53" s="185"/>
      <c r="J53" s="185"/>
      <c r="K53" s="187">
        <f>IF('MISURE IN ESSERE'!F53=Liste!$A$24,-1,IF('MISURE IN ESSERE'!F53=Liste!$A$25,1.25,IF('MISURE IN ESSERE'!F53=Liste!$A$26,2,IF('MISURE IN ESSERE'!F53=Liste!$A$27,4,0))))</f>
        <v>2</v>
      </c>
      <c r="L53" s="187">
        <f t="shared" si="3"/>
        <v>0.75</v>
      </c>
      <c r="M53" s="187">
        <f t="shared" si="4"/>
        <v>1.5</v>
      </c>
      <c r="N53" s="187"/>
      <c r="O53" s="173" t="s">
        <v>750</v>
      </c>
    </row>
    <row r="54" spans="2:15" ht="30" customHeight="1" x14ac:dyDescent="0.2">
      <c r="B54" s="507"/>
      <c r="C54" s="150" t="s">
        <v>743</v>
      </c>
      <c r="D54" s="6" t="s">
        <v>707</v>
      </c>
      <c r="E54" s="214" t="str">
        <f t="shared" si="5"/>
        <v>Sì</v>
      </c>
      <c r="F54" s="222" t="s">
        <v>161</v>
      </c>
      <c r="G54" s="218" t="s">
        <v>163</v>
      </c>
      <c r="H54" s="22">
        <f t="shared" si="2"/>
        <v>1</v>
      </c>
      <c r="I54" s="185"/>
      <c r="J54" s="185"/>
      <c r="K54" s="187">
        <f>IF('MISURE IN ESSERE'!F54=Liste!$A$24,-1,IF('MISURE IN ESSERE'!F54=Liste!$A$25,1.25,IF('MISURE IN ESSERE'!F54=Liste!$A$26,2,IF('MISURE IN ESSERE'!F54=Liste!$A$27,4,0))))</f>
        <v>4</v>
      </c>
      <c r="L54" s="187">
        <f t="shared" si="3"/>
        <v>0.5</v>
      </c>
      <c r="M54" s="187">
        <f t="shared" si="4"/>
        <v>2</v>
      </c>
      <c r="N54" s="187"/>
      <c r="O54" s="173" t="s">
        <v>750</v>
      </c>
    </row>
    <row r="55" spans="2:15" ht="30" customHeight="1" x14ac:dyDescent="0.2">
      <c r="B55" s="507"/>
      <c r="C55" s="150" t="s">
        <v>743</v>
      </c>
      <c r="D55" s="6" t="s">
        <v>708</v>
      </c>
      <c r="E55" s="214" t="str">
        <f t="shared" si="5"/>
        <v>Sì</v>
      </c>
      <c r="F55" s="222" t="s">
        <v>160</v>
      </c>
      <c r="G55" s="218" t="s">
        <v>165</v>
      </c>
      <c r="H55" s="22">
        <f t="shared" si="2"/>
        <v>1</v>
      </c>
      <c r="I55" s="185"/>
      <c r="J55" s="185"/>
      <c r="K55" s="187">
        <f>IF('MISURE IN ESSERE'!F55=Liste!$A$24,-1,IF('MISURE IN ESSERE'!F55=Liste!$A$25,1.25,IF('MISURE IN ESSERE'!F55=Liste!$A$26,2,IF('MISURE IN ESSERE'!F55=Liste!$A$27,4,0))))</f>
        <v>2</v>
      </c>
      <c r="L55" s="187">
        <f t="shared" si="3"/>
        <v>1</v>
      </c>
      <c r="M55" s="187">
        <f t="shared" si="4"/>
        <v>2</v>
      </c>
      <c r="N55" s="187"/>
      <c r="O55" s="173" t="s">
        <v>750</v>
      </c>
    </row>
    <row r="56" spans="2:15" ht="36.75" customHeight="1" x14ac:dyDescent="0.2">
      <c r="B56" s="507"/>
      <c r="C56" s="150" t="s">
        <v>743</v>
      </c>
      <c r="D56" s="6" t="s">
        <v>709</v>
      </c>
      <c r="E56" s="214" t="str">
        <f t="shared" si="5"/>
        <v>Sì</v>
      </c>
      <c r="F56" s="222" t="s">
        <v>160</v>
      </c>
      <c r="G56" s="218" t="s">
        <v>165</v>
      </c>
      <c r="H56" s="22">
        <f t="shared" si="2"/>
        <v>1</v>
      </c>
      <c r="I56" s="185"/>
      <c r="J56" s="185"/>
      <c r="K56" s="187">
        <f>IF('MISURE IN ESSERE'!F56=Liste!$A$24,-1,IF('MISURE IN ESSERE'!F56=Liste!$A$25,1.25,IF('MISURE IN ESSERE'!F56=Liste!$A$26,2,IF('MISURE IN ESSERE'!F56=Liste!$A$27,4,0))))</f>
        <v>2</v>
      </c>
      <c r="L56" s="187">
        <f t="shared" si="3"/>
        <v>1</v>
      </c>
      <c r="M56" s="187">
        <f t="shared" si="4"/>
        <v>2</v>
      </c>
      <c r="N56" s="187"/>
      <c r="O56" s="173" t="s">
        <v>750</v>
      </c>
    </row>
    <row r="57" spans="2:15" ht="37.5" x14ac:dyDescent="0.2">
      <c r="B57" s="507"/>
      <c r="C57" s="150" t="s">
        <v>743</v>
      </c>
      <c r="D57" s="6" t="s">
        <v>710</v>
      </c>
      <c r="E57" s="214" t="str">
        <f t="shared" si="5"/>
        <v>Sì</v>
      </c>
      <c r="F57" s="222" t="s">
        <v>159</v>
      </c>
      <c r="G57" s="218" t="s">
        <v>163</v>
      </c>
      <c r="H57" s="22">
        <f t="shared" si="2"/>
        <v>1</v>
      </c>
      <c r="I57" s="185"/>
      <c r="J57" s="185"/>
      <c r="K57" s="187">
        <f>IF('MISURE IN ESSERE'!F57=Liste!$A$24,-1,IF('MISURE IN ESSERE'!F57=Liste!$A$25,1.25,IF('MISURE IN ESSERE'!F57=Liste!$A$26,2,IF('MISURE IN ESSERE'!F57=Liste!$A$27,4,0))))</f>
        <v>1.25</v>
      </c>
      <c r="L57" s="187">
        <f t="shared" si="3"/>
        <v>0.5</v>
      </c>
      <c r="M57" s="187">
        <f t="shared" si="4"/>
        <v>0.75</v>
      </c>
      <c r="N57" s="187"/>
      <c r="O57" s="173" t="s">
        <v>756</v>
      </c>
    </row>
    <row r="58" spans="2:15" ht="37.5" x14ac:dyDescent="0.2">
      <c r="B58" s="507"/>
      <c r="C58" s="150" t="s">
        <v>754</v>
      </c>
      <c r="D58" s="6" t="s">
        <v>711</v>
      </c>
      <c r="E58" s="214" t="str">
        <f t="shared" si="5"/>
        <v>Sì</v>
      </c>
      <c r="F58" s="222" t="s">
        <v>160</v>
      </c>
      <c r="G58" s="218" t="s">
        <v>165</v>
      </c>
      <c r="H58" s="22">
        <f t="shared" si="2"/>
        <v>1</v>
      </c>
      <c r="I58" s="185"/>
      <c r="J58" s="185"/>
      <c r="K58" s="187">
        <f>IF('MISURE IN ESSERE'!F58=Liste!$A$24,-1,IF('MISURE IN ESSERE'!F58=Liste!$A$25,1.25,IF('MISURE IN ESSERE'!F58=Liste!$A$26,2,IF('MISURE IN ESSERE'!F58=Liste!$A$27,4,0))))</f>
        <v>2</v>
      </c>
      <c r="L58" s="187">
        <f t="shared" si="3"/>
        <v>1</v>
      </c>
      <c r="M58" s="187">
        <f t="shared" si="4"/>
        <v>2</v>
      </c>
      <c r="N58" s="187"/>
      <c r="O58" s="173" t="s">
        <v>745</v>
      </c>
    </row>
    <row r="59" spans="2:15" ht="32.25" customHeight="1" x14ac:dyDescent="0.2">
      <c r="B59" s="507"/>
      <c r="C59" s="150" t="s">
        <v>743</v>
      </c>
      <c r="D59" s="6" t="s">
        <v>712</v>
      </c>
      <c r="E59" s="214" t="str">
        <f t="shared" si="5"/>
        <v>Sì</v>
      </c>
      <c r="F59" s="222" t="s">
        <v>160</v>
      </c>
      <c r="G59" s="218" t="s">
        <v>165</v>
      </c>
      <c r="H59" s="22">
        <f t="shared" si="2"/>
        <v>1</v>
      </c>
      <c r="I59" s="185"/>
      <c r="J59" s="185"/>
      <c r="K59" s="187">
        <f>IF('MISURE IN ESSERE'!F59=Liste!$A$24,-1,IF('MISURE IN ESSERE'!F59=Liste!$A$25,1.25,IF('MISURE IN ESSERE'!F59=Liste!$A$26,2,IF('MISURE IN ESSERE'!F59=Liste!$A$27,4,0))))</f>
        <v>2</v>
      </c>
      <c r="L59" s="187">
        <f t="shared" si="3"/>
        <v>1</v>
      </c>
      <c r="M59" s="187">
        <f t="shared" si="4"/>
        <v>2</v>
      </c>
      <c r="N59" s="187"/>
      <c r="O59" s="173" t="s">
        <v>745</v>
      </c>
    </row>
    <row r="60" spans="2:15" ht="40.5" customHeight="1" x14ac:dyDescent="0.2">
      <c r="B60" s="506" t="s">
        <v>757</v>
      </c>
      <c r="C60" s="151" t="s">
        <v>742</v>
      </c>
      <c r="D60" s="152" t="s">
        <v>713</v>
      </c>
      <c r="E60" s="215" t="str">
        <f t="shared" si="5"/>
        <v>Sì</v>
      </c>
      <c r="F60" s="222" t="s">
        <v>160</v>
      </c>
      <c r="G60" s="218" t="s">
        <v>165</v>
      </c>
      <c r="H60" s="22">
        <f t="shared" si="2"/>
        <v>1</v>
      </c>
      <c r="I60" s="185">
        <f>IF(SUM(H60:H66)=0,1,(5-(SUM(M60:M66)/SUM(H60:H66)))/4)</f>
        <v>0.76785714285714279</v>
      </c>
      <c r="J60" s="186">
        <f>IF(I60&gt;1,1,I60)</f>
        <v>0.76785714285714279</v>
      </c>
      <c r="K60" s="187">
        <f>IF('MISURE IN ESSERE'!F60=Liste!$A$24,-1,IF('MISURE IN ESSERE'!F60=Liste!$A$25,1.25,IF('MISURE IN ESSERE'!F60=Liste!$A$26,2,IF('MISURE IN ESSERE'!F60=Liste!$A$27,4,0))))</f>
        <v>2</v>
      </c>
      <c r="L60" s="187">
        <f t="shared" si="3"/>
        <v>1</v>
      </c>
      <c r="M60" s="187">
        <f t="shared" si="4"/>
        <v>2</v>
      </c>
      <c r="N60" s="188">
        <f>1-I60</f>
        <v>0.23214285714285721</v>
      </c>
      <c r="O60" s="173" t="s">
        <v>745</v>
      </c>
    </row>
    <row r="61" spans="2:15" ht="45" customHeight="1" x14ac:dyDescent="0.2">
      <c r="B61" s="506"/>
      <c r="C61" s="151" t="s">
        <v>743</v>
      </c>
      <c r="D61" s="152" t="s">
        <v>714</v>
      </c>
      <c r="E61" s="215" t="str">
        <f t="shared" si="5"/>
        <v>Sì</v>
      </c>
      <c r="F61" s="222" t="s">
        <v>160</v>
      </c>
      <c r="G61" s="218" t="s">
        <v>165</v>
      </c>
      <c r="H61" s="22">
        <f t="shared" si="2"/>
        <v>1</v>
      </c>
      <c r="I61" s="185"/>
      <c r="J61" s="185"/>
      <c r="K61" s="187">
        <f>IF('MISURE IN ESSERE'!F61=Liste!$A$24,-1,IF('MISURE IN ESSERE'!F61=Liste!$A$25,1.25,IF('MISURE IN ESSERE'!F61=Liste!$A$26,2,IF('MISURE IN ESSERE'!F61=Liste!$A$27,4,0))))</f>
        <v>2</v>
      </c>
      <c r="L61" s="187">
        <f t="shared" si="3"/>
        <v>1</v>
      </c>
      <c r="M61" s="187">
        <f t="shared" si="4"/>
        <v>2</v>
      </c>
      <c r="N61" s="187"/>
      <c r="O61" s="173" t="s">
        <v>750</v>
      </c>
    </row>
    <row r="62" spans="2:15" ht="56.25" x14ac:dyDescent="0.2">
      <c r="B62" s="506"/>
      <c r="C62" s="151" t="s">
        <v>743</v>
      </c>
      <c r="D62" s="152" t="s">
        <v>715</v>
      </c>
      <c r="E62" s="215" t="str">
        <f t="shared" si="5"/>
        <v>Sì</v>
      </c>
      <c r="F62" s="222" t="s">
        <v>160</v>
      </c>
      <c r="G62" s="218" t="s">
        <v>165</v>
      </c>
      <c r="H62" s="22">
        <f t="shared" si="2"/>
        <v>1</v>
      </c>
      <c r="I62" s="185"/>
      <c r="J62" s="185"/>
      <c r="K62" s="187">
        <f>IF('MISURE IN ESSERE'!F62=Liste!$A$24,-1,IF('MISURE IN ESSERE'!F62=Liste!$A$25,1.25,IF('MISURE IN ESSERE'!F62=Liste!$A$26,2,IF('MISURE IN ESSERE'!F62=Liste!$A$27,4,0))))</f>
        <v>2</v>
      </c>
      <c r="L62" s="187">
        <f t="shared" si="3"/>
        <v>1</v>
      </c>
      <c r="M62" s="187">
        <f t="shared" si="4"/>
        <v>2</v>
      </c>
      <c r="N62" s="187"/>
      <c r="O62" s="173" t="s">
        <v>751</v>
      </c>
    </row>
    <row r="63" spans="2:15" ht="44.25" customHeight="1" x14ac:dyDescent="0.2">
      <c r="B63" s="506"/>
      <c r="C63" s="151" t="s">
        <v>742</v>
      </c>
      <c r="D63" s="152" t="s">
        <v>716</v>
      </c>
      <c r="E63" s="215" t="str">
        <f t="shared" si="5"/>
        <v>Sì</v>
      </c>
      <c r="F63" s="222" t="s">
        <v>160</v>
      </c>
      <c r="G63" s="218" t="s">
        <v>165</v>
      </c>
      <c r="H63" s="22">
        <f t="shared" si="2"/>
        <v>1</v>
      </c>
      <c r="I63" s="185"/>
      <c r="J63" s="185"/>
      <c r="K63" s="187">
        <f>IF('MISURE IN ESSERE'!F63=Liste!$A$24,-1,IF('MISURE IN ESSERE'!F63=Liste!$A$25,1.25,IF('MISURE IN ESSERE'!F63=Liste!$A$26,2,IF('MISURE IN ESSERE'!F63=Liste!$A$27,4,0))))</f>
        <v>2</v>
      </c>
      <c r="L63" s="187">
        <f t="shared" si="3"/>
        <v>1</v>
      </c>
      <c r="M63" s="187">
        <f t="shared" si="4"/>
        <v>2</v>
      </c>
      <c r="N63" s="187"/>
      <c r="O63" s="173" t="s">
        <v>751</v>
      </c>
    </row>
    <row r="64" spans="2:15" ht="37.5" x14ac:dyDescent="0.2">
      <c r="B64" s="506"/>
      <c r="C64" s="151" t="s">
        <v>742</v>
      </c>
      <c r="D64" s="152" t="s">
        <v>717</v>
      </c>
      <c r="E64" s="215" t="str">
        <f t="shared" si="5"/>
        <v>Sì</v>
      </c>
      <c r="F64" s="222" t="s">
        <v>160</v>
      </c>
      <c r="G64" s="218" t="s">
        <v>165</v>
      </c>
      <c r="H64" s="22">
        <f t="shared" si="2"/>
        <v>1</v>
      </c>
      <c r="I64" s="185"/>
      <c r="J64" s="185"/>
      <c r="K64" s="187">
        <f>IF('MISURE IN ESSERE'!F64=Liste!$A$24,-1,IF('MISURE IN ESSERE'!F64=Liste!$A$25,1.25,IF('MISURE IN ESSERE'!F64=Liste!$A$26,2,IF('MISURE IN ESSERE'!F64=Liste!$A$27,4,0))))</f>
        <v>2</v>
      </c>
      <c r="L64" s="187">
        <f t="shared" si="3"/>
        <v>1</v>
      </c>
      <c r="M64" s="187">
        <f t="shared" si="4"/>
        <v>2</v>
      </c>
      <c r="N64" s="187"/>
      <c r="O64" s="173" t="s">
        <v>751</v>
      </c>
    </row>
    <row r="65" spans="2:15" ht="33.75" customHeight="1" x14ac:dyDescent="0.2">
      <c r="B65" s="506"/>
      <c r="C65" s="151" t="s">
        <v>754</v>
      </c>
      <c r="D65" s="152" t="s">
        <v>718</v>
      </c>
      <c r="E65" s="215" t="str">
        <f t="shared" si="5"/>
        <v>Sì</v>
      </c>
      <c r="F65" s="222" t="s">
        <v>160</v>
      </c>
      <c r="G65" s="218" t="s">
        <v>165</v>
      </c>
      <c r="H65" s="22">
        <f t="shared" si="2"/>
        <v>1</v>
      </c>
      <c r="I65" s="185"/>
      <c r="J65" s="185"/>
      <c r="K65" s="187">
        <f>IF('MISURE IN ESSERE'!F65=Liste!$A$24,-1,IF('MISURE IN ESSERE'!F65=Liste!$A$25,1.25,IF('MISURE IN ESSERE'!F65=Liste!$A$26,2,IF('MISURE IN ESSERE'!F65=Liste!$A$27,4,0))))</f>
        <v>2</v>
      </c>
      <c r="L65" s="187">
        <f t="shared" si="3"/>
        <v>1</v>
      </c>
      <c r="M65" s="187">
        <f t="shared" si="4"/>
        <v>2</v>
      </c>
      <c r="N65" s="187"/>
      <c r="O65" s="173" t="s">
        <v>745</v>
      </c>
    </row>
    <row r="66" spans="2:15" ht="33.75" customHeight="1" x14ac:dyDescent="0.2">
      <c r="B66" s="506"/>
      <c r="C66" s="151" t="s">
        <v>742</v>
      </c>
      <c r="D66" s="152" t="s">
        <v>719</v>
      </c>
      <c r="E66" s="215" t="str">
        <f t="shared" si="5"/>
        <v>Sì</v>
      </c>
      <c r="F66" s="222" t="s">
        <v>160</v>
      </c>
      <c r="G66" s="218" t="s">
        <v>164</v>
      </c>
      <c r="H66" s="22">
        <f t="shared" si="2"/>
        <v>1</v>
      </c>
      <c r="I66" s="185"/>
      <c r="J66" s="185"/>
      <c r="K66" s="187">
        <f>IF('MISURE IN ESSERE'!F66=Liste!$A$24,-1,IF('MISURE IN ESSERE'!F66=Liste!$A$25,1.25,IF('MISURE IN ESSERE'!F66=Liste!$A$26,2,IF('MISURE IN ESSERE'!F66=Liste!$A$27,4,0))))</f>
        <v>2</v>
      </c>
      <c r="L66" s="187">
        <f t="shared" si="3"/>
        <v>0.75</v>
      </c>
      <c r="M66" s="187">
        <f t="shared" si="4"/>
        <v>1.5</v>
      </c>
      <c r="N66" s="187"/>
      <c r="O66" s="173" t="s">
        <v>751</v>
      </c>
    </row>
    <row r="67" spans="2:15" ht="55.5" customHeight="1" x14ac:dyDescent="0.2">
      <c r="B67" s="507" t="s">
        <v>758</v>
      </c>
      <c r="C67" s="150" t="s">
        <v>742</v>
      </c>
      <c r="D67" s="6" t="s">
        <v>720</v>
      </c>
      <c r="E67" s="214" t="str">
        <f t="shared" si="5"/>
        <v>Sì</v>
      </c>
      <c r="F67" s="222" t="s">
        <v>160</v>
      </c>
      <c r="G67" s="218" t="s">
        <v>165</v>
      </c>
      <c r="H67" s="22">
        <f t="shared" si="2"/>
        <v>1</v>
      </c>
      <c r="I67" s="185">
        <f>IF(SUM(H67:H74)=0,1,(5-(SUM(M67:M74)/SUM(H67:H74)))/4)</f>
        <v>0.828125</v>
      </c>
      <c r="J67" s="186">
        <f>IF(I67&gt;1,1,I67)</f>
        <v>0.828125</v>
      </c>
      <c r="K67" s="187">
        <f>IF('MISURE IN ESSERE'!F67=Liste!$A$24,-1,IF('MISURE IN ESSERE'!F67=Liste!$A$25,1.25,IF('MISURE IN ESSERE'!F67=Liste!$A$26,2,IF('MISURE IN ESSERE'!F67=Liste!$A$27,4,0))))</f>
        <v>2</v>
      </c>
      <c r="L67" s="187">
        <f t="shared" si="3"/>
        <v>1</v>
      </c>
      <c r="M67" s="187">
        <f t="shared" si="4"/>
        <v>2</v>
      </c>
      <c r="N67" s="188">
        <f>1-I67</f>
        <v>0.171875</v>
      </c>
      <c r="O67" s="173" t="s">
        <v>751</v>
      </c>
    </row>
    <row r="68" spans="2:15" ht="43.5" customHeight="1" x14ac:dyDescent="0.2">
      <c r="B68" s="507"/>
      <c r="C68" s="150" t="s">
        <v>754</v>
      </c>
      <c r="D68" s="6" t="s">
        <v>721</v>
      </c>
      <c r="E68" s="214" t="str">
        <f t="shared" si="5"/>
        <v>Sì</v>
      </c>
      <c r="F68" s="222" t="s">
        <v>160</v>
      </c>
      <c r="G68" s="218" t="s">
        <v>165</v>
      </c>
      <c r="H68" s="22">
        <f t="shared" si="2"/>
        <v>1</v>
      </c>
      <c r="I68" s="185"/>
      <c r="J68" s="185"/>
      <c r="K68" s="187">
        <f>IF('MISURE IN ESSERE'!F68=Liste!$A$24,-1,IF('MISURE IN ESSERE'!F68=Liste!$A$25,1.25,IF('MISURE IN ESSERE'!F68=Liste!$A$26,2,IF('MISURE IN ESSERE'!F68=Liste!$A$27,4,0))))</f>
        <v>2</v>
      </c>
      <c r="L68" s="187">
        <f t="shared" si="3"/>
        <v>1</v>
      </c>
      <c r="M68" s="187">
        <f t="shared" si="4"/>
        <v>2</v>
      </c>
      <c r="N68" s="187"/>
      <c r="O68" s="173" t="s">
        <v>868</v>
      </c>
    </row>
    <row r="69" spans="2:15" ht="44.25" customHeight="1" x14ac:dyDescent="0.2">
      <c r="B69" s="507"/>
      <c r="C69" s="150" t="s">
        <v>754</v>
      </c>
      <c r="D69" s="6" t="s">
        <v>722</v>
      </c>
      <c r="E69" s="214" t="str">
        <f t="shared" si="5"/>
        <v>Sì</v>
      </c>
      <c r="F69" s="222" t="s">
        <v>160</v>
      </c>
      <c r="G69" s="218" t="s">
        <v>165</v>
      </c>
      <c r="H69" s="22">
        <f t="shared" si="2"/>
        <v>1</v>
      </c>
      <c r="I69" s="185"/>
      <c r="J69" s="185"/>
      <c r="K69" s="187">
        <f>IF('MISURE IN ESSERE'!F69=Liste!$A$24,-1,IF('MISURE IN ESSERE'!F69=Liste!$A$25,1.25,IF('MISURE IN ESSERE'!F69=Liste!$A$26,2,IF('MISURE IN ESSERE'!F69=Liste!$A$27,4,0))))</f>
        <v>2</v>
      </c>
      <c r="L69" s="187">
        <f t="shared" si="3"/>
        <v>1</v>
      </c>
      <c r="M69" s="187">
        <f t="shared" si="4"/>
        <v>2</v>
      </c>
      <c r="N69" s="187"/>
      <c r="O69" s="173" t="s">
        <v>874</v>
      </c>
    </row>
    <row r="70" spans="2:15" ht="44.25" customHeight="1" x14ac:dyDescent="0.2">
      <c r="B70" s="507"/>
      <c r="C70" s="150" t="s">
        <v>754</v>
      </c>
      <c r="D70" s="6" t="s">
        <v>723</v>
      </c>
      <c r="E70" s="214" t="str">
        <f t="shared" si="5"/>
        <v>Sì</v>
      </c>
      <c r="F70" s="222" t="s">
        <v>161</v>
      </c>
      <c r="G70" s="218" t="s">
        <v>164</v>
      </c>
      <c r="H70" s="22">
        <f t="shared" si="2"/>
        <v>1</v>
      </c>
      <c r="I70" s="185"/>
      <c r="J70" s="185"/>
      <c r="K70" s="187">
        <f>IF('MISURE IN ESSERE'!F70=Liste!$A$24,-1,IF('MISURE IN ESSERE'!F70=Liste!$A$25,1.25,IF('MISURE IN ESSERE'!F70=Liste!$A$26,2,IF('MISURE IN ESSERE'!F70=Liste!$A$27,4,0))))</f>
        <v>4</v>
      </c>
      <c r="L70" s="187">
        <f t="shared" si="3"/>
        <v>0.75</v>
      </c>
      <c r="M70" s="187">
        <f t="shared" si="4"/>
        <v>3</v>
      </c>
      <c r="N70" s="187"/>
      <c r="O70" s="173" t="s">
        <v>869</v>
      </c>
    </row>
    <row r="71" spans="2:15" ht="30" customHeight="1" x14ac:dyDescent="0.2">
      <c r="B71" s="507"/>
      <c r="C71" s="150" t="s">
        <v>743</v>
      </c>
      <c r="D71" s="6" t="s">
        <v>724</v>
      </c>
      <c r="E71" s="214" t="str">
        <f t="shared" si="5"/>
        <v>Sì</v>
      </c>
      <c r="F71" s="222" t="s">
        <v>158</v>
      </c>
      <c r="G71" s="218" t="s">
        <v>163</v>
      </c>
      <c r="H71" s="22">
        <f t="shared" si="2"/>
        <v>1</v>
      </c>
      <c r="I71" s="185"/>
      <c r="J71" s="185"/>
      <c r="K71" s="187">
        <f>IF('MISURE IN ESSERE'!F71=Liste!$A$24,-1,IF('MISURE IN ESSERE'!F71=Liste!$A$25,1.25,IF('MISURE IN ESSERE'!F71=Liste!$A$26,2,IF('MISURE IN ESSERE'!F71=Liste!$A$27,4,0))))</f>
        <v>-1</v>
      </c>
      <c r="L71" s="187">
        <f t="shared" si="3"/>
        <v>0.5</v>
      </c>
      <c r="M71" s="187">
        <f t="shared" si="4"/>
        <v>-0.5</v>
      </c>
      <c r="N71" s="187"/>
      <c r="O71" s="173" t="s">
        <v>864</v>
      </c>
    </row>
    <row r="72" spans="2:15" ht="42.75" customHeight="1" x14ac:dyDescent="0.2">
      <c r="B72" s="507"/>
      <c r="C72" s="150" t="s">
        <v>754</v>
      </c>
      <c r="D72" s="6" t="s">
        <v>725</v>
      </c>
      <c r="E72" s="214" t="str">
        <f t="shared" si="5"/>
        <v>Sì</v>
      </c>
      <c r="F72" s="222" t="s">
        <v>160</v>
      </c>
      <c r="G72" s="218" t="s">
        <v>165</v>
      </c>
      <c r="H72" s="22">
        <f t="shared" si="2"/>
        <v>1</v>
      </c>
      <c r="I72" s="185"/>
      <c r="J72" s="185"/>
      <c r="K72" s="187">
        <f>IF('MISURE IN ESSERE'!F72=Liste!$A$24,-1,IF('MISURE IN ESSERE'!F72=Liste!$A$25,1.25,IF('MISURE IN ESSERE'!F72=Liste!$A$26,2,IF('MISURE IN ESSERE'!F72=Liste!$A$27,4,0))))</f>
        <v>2</v>
      </c>
      <c r="L72" s="187">
        <f t="shared" si="3"/>
        <v>1</v>
      </c>
      <c r="M72" s="187">
        <f t="shared" si="4"/>
        <v>2</v>
      </c>
      <c r="N72" s="187"/>
      <c r="O72" s="173" t="s">
        <v>745</v>
      </c>
    </row>
    <row r="73" spans="2:15" ht="60.75" customHeight="1" x14ac:dyDescent="0.2">
      <c r="B73" s="507"/>
      <c r="C73" s="150" t="s">
        <v>742</v>
      </c>
      <c r="D73" s="6" t="s">
        <v>726</v>
      </c>
      <c r="E73" s="214" t="str">
        <f t="shared" ref="E73:E74" si="6">HLOOKUP(D73,Misure_asset,27,FALSE)</f>
        <v>Sì</v>
      </c>
      <c r="F73" s="222" t="s">
        <v>160</v>
      </c>
      <c r="G73" s="218" t="s">
        <v>164</v>
      </c>
      <c r="H73" s="22">
        <f t="shared" si="2"/>
        <v>1</v>
      </c>
      <c r="I73" s="185"/>
      <c r="J73" s="185"/>
      <c r="K73" s="187">
        <f>IF('MISURE IN ESSERE'!F73=Liste!$A$24,-1,IF('MISURE IN ESSERE'!F73=Liste!$A$25,1.25,IF('MISURE IN ESSERE'!F73=Liste!$A$26,2,IF('MISURE IN ESSERE'!F73=Liste!$A$27,4,0))))</f>
        <v>2</v>
      </c>
      <c r="L73" s="187">
        <f t="shared" si="3"/>
        <v>0.75</v>
      </c>
      <c r="M73" s="187">
        <f t="shared" si="4"/>
        <v>1.5</v>
      </c>
      <c r="N73" s="187"/>
      <c r="O73" s="173" t="s">
        <v>759</v>
      </c>
    </row>
    <row r="74" spans="2:15" ht="50.25" customHeight="1" x14ac:dyDescent="0.2">
      <c r="B74" s="508"/>
      <c r="C74" s="160" t="s">
        <v>742</v>
      </c>
      <c r="D74" s="161" t="s">
        <v>727</v>
      </c>
      <c r="E74" s="216" t="str">
        <f t="shared" si="6"/>
        <v>Sì</v>
      </c>
      <c r="F74" s="223" t="s">
        <v>160</v>
      </c>
      <c r="G74" s="219" t="s">
        <v>164</v>
      </c>
      <c r="H74" s="189">
        <f t="shared" ref="H74" si="7">IF(E74="Sì",1,0)</f>
        <v>1</v>
      </c>
      <c r="I74" s="190"/>
      <c r="J74" s="190"/>
      <c r="K74" s="190">
        <f>IF('MISURE IN ESSERE'!F74=Liste!$A$24,-1,IF('MISURE IN ESSERE'!F74=Liste!$A$25,1.25,IF('MISURE IN ESSERE'!F74=Liste!$A$26,2,IF('MISURE IN ESSERE'!F74=Liste!$A$27,4,0))))</f>
        <v>2</v>
      </c>
      <c r="L74" s="190">
        <f t="shared" ref="L74" si="8">IF(G74="Medio-bassa",0.5,IF(G74="Significativa",0.75,IF(G74="Alta",1,0)))</f>
        <v>0.75</v>
      </c>
      <c r="M74" s="190">
        <f t="shared" ref="M74" si="9">IF(K74=1.25,K74-L74,K74*L74)</f>
        <v>1.5</v>
      </c>
      <c r="N74" s="190"/>
      <c r="O74" s="173" t="s">
        <v>751</v>
      </c>
    </row>
    <row r="77" spans="2:15" ht="18.75" x14ac:dyDescent="0.3">
      <c r="G77" s="9"/>
    </row>
    <row r="79" spans="2:15" ht="54.75" customHeight="1" thickBot="1" x14ac:dyDescent="0.3">
      <c r="D79" s="97"/>
      <c r="E79" s="145"/>
    </row>
    <row r="80" spans="2:15" ht="19.5" thickBot="1" x14ac:dyDescent="0.3">
      <c r="O80" s="171" t="s">
        <v>760</v>
      </c>
    </row>
    <row r="81" spans="4:15" ht="24" thickBot="1" x14ac:dyDescent="0.4">
      <c r="D81" s="162" t="s">
        <v>623</v>
      </c>
      <c r="E81" s="163" t="s">
        <v>761</v>
      </c>
      <c r="F81" s="164" t="s">
        <v>762</v>
      </c>
      <c r="I81" s="146" t="s">
        <v>763</v>
      </c>
      <c r="J81" s="170">
        <f>AVERAGE(J9,J16,J23,J28,J36,J60,J67)</f>
        <v>0.74145408163265303</v>
      </c>
      <c r="O81" s="172">
        <f>J81</f>
        <v>0.74145408163265303</v>
      </c>
    </row>
    <row r="82" spans="4:15" ht="18.75" x14ac:dyDescent="0.25">
      <c r="D82" s="165" t="s">
        <v>496</v>
      </c>
      <c r="E82" s="142" t="str">
        <f>VULNERABILITA!C7</f>
        <v>MEDIO</v>
      </c>
      <c r="F82" s="166">
        <f>N9</f>
        <v>0.5714285714285714</v>
      </c>
    </row>
    <row r="83" spans="4:15" ht="18.75" x14ac:dyDescent="0.25">
      <c r="D83" s="165" t="s">
        <v>522</v>
      </c>
      <c r="E83" s="142" t="str">
        <f>VULNERABILITA!C8</f>
        <v>MEDIO</v>
      </c>
      <c r="F83" s="166">
        <f>N16</f>
        <v>0.25</v>
      </c>
    </row>
    <row r="84" spans="4:15" ht="18.75" x14ac:dyDescent="0.25">
      <c r="D84" s="165" t="s">
        <v>535</v>
      </c>
      <c r="E84" s="142" t="str">
        <f>VULNERABILITA!C9</f>
        <v>ALTO</v>
      </c>
      <c r="F84" s="166">
        <f>N23</f>
        <v>0.28749999999999998</v>
      </c>
    </row>
    <row r="85" spans="4:15" ht="18.75" x14ac:dyDescent="0.25">
      <c r="D85" s="165" t="s">
        <v>540</v>
      </c>
      <c r="E85" s="142" t="str">
        <f>VULNERABILITA!C10</f>
        <v>MEDIO</v>
      </c>
      <c r="F85" s="166">
        <f>N28</f>
        <v>0.1953125</v>
      </c>
    </row>
    <row r="86" spans="4:15" ht="18.75" x14ac:dyDescent="0.25">
      <c r="D86" s="165" t="s">
        <v>556</v>
      </c>
      <c r="E86" s="142" t="str">
        <f>VULNERABILITA!C11</f>
        <v>ALTO</v>
      </c>
      <c r="F86" s="166">
        <f>N36</f>
        <v>0.1015625</v>
      </c>
    </row>
    <row r="87" spans="4:15" ht="18.75" x14ac:dyDescent="0.25">
      <c r="D87" s="165" t="s">
        <v>587</v>
      </c>
      <c r="E87" s="142" t="str">
        <f>VULNERABILITA!C12</f>
        <v>ALTO</v>
      </c>
      <c r="F87" s="166">
        <f>N60</f>
        <v>0.23214285714285721</v>
      </c>
    </row>
    <row r="88" spans="4:15" ht="19.5" thickBot="1" x14ac:dyDescent="0.3">
      <c r="D88" s="167" t="s">
        <v>604</v>
      </c>
      <c r="E88" s="168" t="str">
        <f>VULNERABILITA!C13</f>
        <v>MEDIO</v>
      </c>
      <c r="F88" s="169">
        <f>N67</f>
        <v>0.171875</v>
      </c>
    </row>
    <row r="89" spans="4:15" x14ac:dyDescent="0.25">
      <c r="F89" s="147"/>
    </row>
  </sheetData>
  <sheetProtection algorithmName="SHA-512" hashValue="wNKUYgWpZ9GqmDGhlinaTYyLXqneNou6hgnXNpsiXDOYCdoM7P4TphYqufeAIAM6DyZzzefxYbzp/mxRdYoCsA==" saltValue="Ow8wTi38/lhpTWL5fOlAaA==" spinCount="100000" sheet="1" objects="1" scenarios="1" selectLockedCells="1"/>
  <mergeCells count="11">
    <mergeCell ref="B67:B74"/>
    <mergeCell ref="B9:B15"/>
    <mergeCell ref="B36:B59"/>
    <mergeCell ref="A2:I2"/>
    <mergeCell ref="A5:H5"/>
    <mergeCell ref="A6:H6"/>
    <mergeCell ref="A1:T1"/>
    <mergeCell ref="B60:B66"/>
    <mergeCell ref="B16:B22"/>
    <mergeCell ref="B23:B27"/>
    <mergeCell ref="B28:B35"/>
  </mergeCells>
  <dataValidations count="2">
    <dataValidation type="list" allowBlank="1" showInputMessage="1" showErrorMessage="1" sqref="G9:G74" xr:uid="{00000000-0002-0000-1100-000000000000}">
      <formula1>Rilevanza</formula1>
    </dataValidation>
    <dataValidation type="list" allowBlank="1" showInputMessage="1" showErrorMessage="1" sqref="F9:F74" xr:uid="{00000000-0002-0000-1100-000001000000}">
      <formula1>applicaz_misure</formula1>
    </dataValidation>
  </dataValidations>
  <pageMargins left="0.74803149606299213" right="0.55118110236220474" top="0.98425196850393704" bottom="0.98425196850393704" header="0.51181102362204722" footer="0.51181102362204722"/>
  <pageSetup paperSize="8" scale="44" fitToHeight="0" orientation="landscape" r:id="rId1"/>
  <headerFooter alignWithMargins="0">
    <oddFooter>&amp;RPagina &amp;P di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1" operator="equal" id="{2F3BC274-9CB9-4602-95BC-137DFF71CDEB}">
            <xm:f>CRITERI!$B$19</xm:f>
            <x14:dxf>
              <fill>
                <patternFill>
                  <bgColor rgb="FFEF5F69"/>
                </patternFill>
              </fill>
            </x14:dxf>
          </x14:cfRule>
          <x14:cfRule type="cellIs" priority="2" operator="equal" id="{6D4D1BF5-CDF8-410A-BB41-2DF430B06CED}">
            <xm:f>CRITERI!$B$18</xm:f>
            <x14:dxf>
              <fill>
                <patternFill>
                  <bgColor rgb="FFFFFF00"/>
                </patternFill>
              </fill>
            </x14:dxf>
          </x14:cfRule>
          <x14:cfRule type="cellIs" priority="3" operator="equal" id="{0B3D1305-ACB6-4514-B8E1-D4A03809BEA6}">
            <xm:f>CRITERI!$B$17</xm:f>
            <x14:dxf>
              <fill>
                <patternFill>
                  <bgColor theme="9" tint="0.79998168889431442"/>
                </patternFill>
              </fill>
            </x14:dxf>
          </x14:cfRule>
          <xm:sqref>E82:F88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39997558519241921"/>
    <pageSetUpPr fitToPage="1"/>
  </sheetPr>
  <dimension ref="A1:AH63"/>
  <sheetViews>
    <sheetView zoomScale="61" zoomScaleNormal="110" zoomScalePageLayoutView="110" workbookViewId="0">
      <pane ySplit="1" topLeftCell="A2" activePane="bottomLeft" state="frozen"/>
      <selection pane="bottomLeft" activeCell="C16" sqref="C16"/>
    </sheetView>
  </sheetViews>
  <sheetFormatPr defaultColWidth="8.85546875" defaultRowHeight="12.75" x14ac:dyDescent="0.2"/>
  <cols>
    <col min="1" max="1" width="4.140625" style="1" customWidth="1"/>
    <col min="2" max="2" width="83.85546875" style="1" customWidth="1"/>
    <col min="3" max="4" width="14.42578125" style="1" customWidth="1"/>
    <col min="5" max="5" width="52" style="1" customWidth="1"/>
    <col min="6" max="6" width="11.42578125" style="10" customWidth="1"/>
    <col min="7" max="7" width="46" style="1" customWidth="1"/>
    <col min="8" max="8" width="6.85546875" style="25" hidden="1" customWidth="1"/>
    <col min="9" max="9" width="4" style="25" hidden="1" customWidth="1"/>
    <col min="10" max="16384" width="8.85546875" style="1"/>
  </cols>
  <sheetData>
    <row r="1" spans="1:34"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34" customFormat="1" ht="69" customHeight="1" x14ac:dyDescent="0.25">
      <c r="A2" s="378" t="s">
        <v>0</v>
      </c>
      <c r="B2" s="378"/>
      <c r="C2" s="378"/>
      <c r="D2" s="378"/>
      <c r="E2" s="378"/>
      <c r="F2" s="378"/>
      <c r="G2" s="378"/>
      <c r="H2" s="378"/>
      <c r="I2" s="378"/>
      <c r="J2" s="378"/>
      <c r="K2" s="378"/>
      <c r="L2" s="378"/>
      <c r="M2" s="75"/>
      <c r="N2" s="75"/>
      <c r="W2" s="98"/>
      <c r="X2" s="98"/>
      <c r="Y2" s="98"/>
      <c r="Z2" s="98"/>
      <c r="AA2" s="98"/>
      <c r="AB2" s="98"/>
      <c r="AC2" s="98"/>
      <c r="AD2" s="98"/>
      <c r="AE2" s="98"/>
      <c r="AF2" s="98"/>
      <c r="AG2" s="98"/>
      <c r="AH2" s="98"/>
    </row>
    <row r="4" spans="1:34" ht="28.5" x14ac:dyDescent="0.45">
      <c r="B4" s="229" t="s">
        <v>764</v>
      </c>
      <c r="C4" s="11"/>
      <c r="D4" s="11"/>
    </row>
    <row r="5" spans="1:34" s="13" customFormat="1" ht="75" x14ac:dyDescent="0.25">
      <c r="B5" s="12" t="s">
        <v>765</v>
      </c>
      <c r="C5" s="2"/>
      <c r="D5" s="2"/>
      <c r="H5" s="2"/>
      <c r="I5" s="2"/>
    </row>
    <row r="6" spans="1:34" s="13" customFormat="1" ht="10.5" customHeight="1" thickBot="1" x14ac:dyDescent="0.3">
      <c r="C6" s="2"/>
      <c r="D6" s="2"/>
      <c r="H6" s="2"/>
      <c r="I6" s="2"/>
    </row>
    <row r="7" spans="1:34" s="13" customFormat="1" ht="21" x14ac:dyDescent="0.2">
      <c r="B7" s="14" t="s">
        <v>766</v>
      </c>
      <c r="C7" s="2"/>
      <c r="D7" s="2"/>
      <c r="H7" s="2"/>
      <c r="I7" s="2"/>
      <c r="J7" s="1"/>
    </row>
    <row r="8" spans="1:34" s="13" customFormat="1" ht="150" customHeight="1" x14ac:dyDescent="0.2">
      <c r="B8" s="15" t="s">
        <v>767</v>
      </c>
      <c r="C8" s="2"/>
      <c r="D8" s="2"/>
      <c r="E8" s="2"/>
      <c r="F8" s="16"/>
      <c r="G8" s="17"/>
      <c r="H8" s="26"/>
      <c r="I8" s="25"/>
      <c r="J8" s="1"/>
    </row>
    <row r="9" spans="1:34" s="13" customFormat="1" ht="24" customHeight="1" x14ac:dyDescent="0.2">
      <c r="B9" s="230" t="s">
        <v>768</v>
      </c>
      <c r="C9" s="514" t="s">
        <v>769</v>
      </c>
      <c r="D9" s="514"/>
      <c r="E9" s="514"/>
      <c r="F9" s="514"/>
      <c r="G9" s="514"/>
      <c r="H9" s="2"/>
      <c r="I9" s="25"/>
      <c r="J9" s="1"/>
    </row>
    <row r="10" spans="1:34" s="13" customFormat="1" ht="24" customHeight="1" x14ac:dyDescent="0.2">
      <c r="B10" s="231" t="s">
        <v>770</v>
      </c>
      <c r="C10" s="515" t="s">
        <v>771</v>
      </c>
      <c r="D10" s="515"/>
      <c r="E10" s="515"/>
      <c r="F10" s="515"/>
      <c r="G10" s="515"/>
      <c r="H10" s="2"/>
      <c r="I10" s="25"/>
      <c r="J10" s="1"/>
    </row>
    <row r="11" spans="1:34" s="13" customFormat="1" ht="24" customHeight="1" x14ac:dyDescent="0.25">
      <c r="B11" s="232" t="s">
        <v>772</v>
      </c>
      <c r="C11" s="515" t="s">
        <v>773</v>
      </c>
      <c r="D11" s="515"/>
      <c r="E11" s="515"/>
      <c r="F11" s="515"/>
      <c r="G11" s="515"/>
      <c r="H11" s="2"/>
      <c r="I11" s="2"/>
    </row>
    <row r="12" spans="1:34" s="13" customFormat="1" ht="24" customHeight="1" x14ac:dyDescent="0.25">
      <c r="B12" s="233" t="s">
        <v>774</v>
      </c>
      <c r="C12" s="515" t="s">
        <v>775</v>
      </c>
      <c r="D12" s="515"/>
      <c r="E12" s="515"/>
      <c r="F12" s="515"/>
      <c r="G12" s="515"/>
      <c r="H12" s="2"/>
      <c r="I12" s="2"/>
    </row>
    <row r="13" spans="1:34" ht="24" customHeight="1" x14ac:dyDescent="0.2">
      <c r="B13" s="234" t="s">
        <v>776</v>
      </c>
      <c r="C13" s="515" t="s">
        <v>777</v>
      </c>
      <c r="D13" s="515"/>
      <c r="E13" s="515"/>
      <c r="F13" s="515"/>
      <c r="G13" s="515"/>
    </row>
    <row r="14" spans="1:34" ht="68.25" customHeight="1" thickBot="1" x14ac:dyDescent="0.35">
      <c r="B14" s="18"/>
      <c r="C14" s="19"/>
      <c r="D14" s="19"/>
    </row>
    <row r="15" spans="1:34" ht="37.5" x14ac:dyDescent="0.2">
      <c r="B15" s="317" t="s">
        <v>778</v>
      </c>
      <c r="C15" s="318" t="s">
        <v>779</v>
      </c>
      <c r="D15" s="318" t="s">
        <v>780</v>
      </c>
      <c r="E15" s="512" t="s">
        <v>781</v>
      </c>
      <c r="F15" s="512"/>
      <c r="G15" s="513"/>
      <c r="H15" s="25" t="s">
        <v>782</v>
      </c>
      <c r="I15" s="25" t="s">
        <v>783</v>
      </c>
    </row>
    <row r="16" spans="1:34" ht="48" customHeight="1" x14ac:dyDescent="0.2">
      <c r="B16" s="319" t="s">
        <v>784</v>
      </c>
      <c r="C16" s="315">
        <v>3</v>
      </c>
      <c r="D16" s="316" t="s">
        <v>164</v>
      </c>
      <c r="E16" s="510" t="s">
        <v>785</v>
      </c>
      <c r="F16" s="510"/>
      <c r="G16" s="511"/>
      <c r="H16" s="27">
        <f>IF(D16="Medio-bassa",0.5,IF(D16="Significativa",0.75,IF(D16="Alta",1,0)))</f>
        <v>0.75</v>
      </c>
      <c r="I16" s="27">
        <f>IF(C16=1,-(H16),IF(C16="NA",0,C16*H16))</f>
        <v>2.25</v>
      </c>
      <c r="J16" s="20"/>
      <c r="K16" s="20"/>
      <c r="L16" s="20"/>
      <c r="M16" s="20"/>
      <c r="N16" s="20"/>
    </row>
    <row r="17" spans="2:14" ht="62.25" customHeight="1" x14ac:dyDescent="0.2">
      <c r="B17" s="319" t="s">
        <v>786</v>
      </c>
      <c r="C17" s="315">
        <v>3</v>
      </c>
      <c r="D17" s="316" t="s">
        <v>165</v>
      </c>
      <c r="E17" s="510" t="s">
        <v>787</v>
      </c>
      <c r="F17" s="510"/>
      <c r="G17" s="511"/>
      <c r="H17" s="27">
        <f t="shared" ref="H17:H44" si="0">IF(D17="Medio-bassa",0.5,IF(D17="Significativa",0.75,IF(D17="Alta",1,0)))</f>
        <v>1</v>
      </c>
      <c r="I17" s="27">
        <f t="shared" ref="I17:I44" si="1">IF(C17=1,-(H17),IF(C17="NA",0,C17*H17))</f>
        <v>3</v>
      </c>
      <c r="J17" s="20"/>
      <c r="K17" s="20"/>
      <c r="L17" s="20"/>
      <c r="M17" s="20"/>
      <c r="N17" s="20"/>
    </row>
    <row r="18" spans="2:14" ht="76.5" customHeight="1" x14ac:dyDescent="0.2">
      <c r="B18" s="319" t="s">
        <v>788</v>
      </c>
      <c r="C18" s="315">
        <v>3</v>
      </c>
      <c r="D18" s="316" t="s">
        <v>165</v>
      </c>
      <c r="E18" s="510" t="s">
        <v>787</v>
      </c>
      <c r="F18" s="510"/>
      <c r="G18" s="511"/>
      <c r="H18" s="27">
        <f t="shared" si="0"/>
        <v>1</v>
      </c>
      <c r="I18" s="27">
        <f t="shared" si="1"/>
        <v>3</v>
      </c>
      <c r="J18" s="20"/>
      <c r="K18" s="20"/>
      <c r="L18" s="20"/>
      <c r="M18" s="20"/>
      <c r="N18" s="20"/>
    </row>
    <row r="19" spans="2:14" ht="44.25" customHeight="1" x14ac:dyDescent="0.2">
      <c r="B19" s="319" t="s">
        <v>789</v>
      </c>
      <c r="C19" s="315">
        <v>3</v>
      </c>
      <c r="D19" s="316" t="s">
        <v>164</v>
      </c>
      <c r="E19" s="510" t="s">
        <v>787</v>
      </c>
      <c r="F19" s="510"/>
      <c r="G19" s="511"/>
      <c r="H19" s="27">
        <f t="shared" si="0"/>
        <v>0.75</v>
      </c>
      <c r="I19" s="27">
        <f t="shared" si="1"/>
        <v>2.25</v>
      </c>
      <c r="J19" s="20"/>
      <c r="K19" s="20"/>
      <c r="L19" s="20"/>
      <c r="M19" s="20"/>
      <c r="N19" s="20"/>
    </row>
    <row r="20" spans="2:14" ht="45.75" customHeight="1" x14ac:dyDescent="0.2">
      <c r="B20" s="319" t="s">
        <v>790</v>
      </c>
      <c r="C20" s="315">
        <v>4</v>
      </c>
      <c r="D20" s="316" t="s">
        <v>165</v>
      </c>
      <c r="E20" s="510" t="s">
        <v>791</v>
      </c>
      <c r="F20" s="510"/>
      <c r="G20" s="511"/>
      <c r="H20" s="27">
        <f t="shared" si="0"/>
        <v>1</v>
      </c>
      <c r="I20" s="27">
        <f t="shared" si="1"/>
        <v>4</v>
      </c>
      <c r="J20" s="20"/>
      <c r="K20" s="20"/>
      <c r="L20" s="20"/>
      <c r="M20" s="20"/>
      <c r="N20" s="20"/>
    </row>
    <row r="21" spans="2:14" ht="42" customHeight="1" x14ac:dyDescent="0.2">
      <c r="B21" s="319" t="s">
        <v>792</v>
      </c>
      <c r="C21" s="315">
        <v>3</v>
      </c>
      <c r="D21" s="316" t="s">
        <v>165</v>
      </c>
      <c r="E21" s="510" t="s">
        <v>793</v>
      </c>
      <c r="F21" s="510"/>
      <c r="G21" s="511"/>
      <c r="H21" s="27">
        <f t="shared" si="0"/>
        <v>1</v>
      </c>
      <c r="I21" s="27">
        <f t="shared" si="1"/>
        <v>3</v>
      </c>
      <c r="J21" s="20"/>
      <c r="K21" s="20"/>
      <c r="L21" s="20"/>
      <c r="M21" s="20"/>
      <c r="N21" s="20"/>
    </row>
    <row r="22" spans="2:14" ht="41.25" customHeight="1" x14ac:dyDescent="0.2">
      <c r="B22" s="319" t="s">
        <v>794</v>
      </c>
      <c r="C22" s="315">
        <v>3</v>
      </c>
      <c r="D22" s="316" t="s">
        <v>165</v>
      </c>
      <c r="E22" s="510" t="s">
        <v>795</v>
      </c>
      <c r="F22" s="510"/>
      <c r="G22" s="511"/>
      <c r="H22" s="27">
        <f t="shared" si="0"/>
        <v>1</v>
      </c>
      <c r="I22" s="27">
        <f t="shared" si="1"/>
        <v>3</v>
      </c>
      <c r="J22" s="20"/>
      <c r="K22" s="20"/>
      <c r="L22" s="20"/>
      <c r="M22" s="20"/>
      <c r="N22" s="20"/>
    </row>
    <row r="23" spans="2:14" ht="45" customHeight="1" x14ac:dyDescent="0.2">
      <c r="B23" s="319" t="s">
        <v>796</v>
      </c>
      <c r="C23" s="315">
        <v>4</v>
      </c>
      <c r="D23" s="316" t="s">
        <v>165</v>
      </c>
      <c r="E23" s="510" t="s">
        <v>797</v>
      </c>
      <c r="F23" s="510"/>
      <c r="G23" s="511"/>
      <c r="H23" s="27">
        <f t="shared" si="0"/>
        <v>1</v>
      </c>
      <c r="I23" s="27">
        <f t="shared" si="1"/>
        <v>4</v>
      </c>
      <c r="J23" s="20"/>
      <c r="K23" s="20"/>
      <c r="L23" s="20"/>
      <c r="M23" s="20"/>
      <c r="N23" s="20"/>
    </row>
    <row r="24" spans="2:14" ht="44.25" customHeight="1" x14ac:dyDescent="0.2">
      <c r="B24" s="319" t="s">
        <v>798</v>
      </c>
      <c r="C24" s="315">
        <v>3</v>
      </c>
      <c r="D24" s="316" t="s">
        <v>165</v>
      </c>
      <c r="E24" s="510" t="s">
        <v>799</v>
      </c>
      <c r="F24" s="510"/>
      <c r="G24" s="511"/>
      <c r="H24" s="27">
        <f t="shared" si="0"/>
        <v>1</v>
      </c>
      <c r="I24" s="27">
        <f t="shared" si="1"/>
        <v>3</v>
      </c>
      <c r="J24" s="20"/>
      <c r="K24" s="20"/>
      <c r="L24" s="20"/>
      <c r="M24" s="20"/>
      <c r="N24" s="20"/>
    </row>
    <row r="25" spans="2:14" ht="50.25" customHeight="1" x14ac:dyDescent="0.2">
      <c r="B25" s="319" t="s">
        <v>800</v>
      </c>
      <c r="C25" s="315">
        <v>3</v>
      </c>
      <c r="D25" s="316" t="s">
        <v>165</v>
      </c>
      <c r="E25" s="510" t="s">
        <v>801</v>
      </c>
      <c r="F25" s="510"/>
      <c r="G25" s="511"/>
      <c r="H25" s="27">
        <f t="shared" si="0"/>
        <v>1</v>
      </c>
      <c r="I25" s="27">
        <f t="shared" si="1"/>
        <v>3</v>
      </c>
      <c r="J25" s="20"/>
      <c r="K25" s="20"/>
      <c r="L25" s="20"/>
      <c r="M25" s="20"/>
      <c r="N25" s="20"/>
    </row>
    <row r="26" spans="2:14" ht="84.75" customHeight="1" x14ac:dyDescent="0.2">
      <c r="B26" s="319" t="s">
        <v>802</v>
      </c>
      <c r="C26" s="315">
        <v>3</v>
      </c>
      <c r="D26" s="316" t="s">
        <v>165</v>
      </c>
      <c r="E26" s="510" t="s">
        <v>803</v>
      </c>
      <c r="F26" s="510"/>
      <c r="G26" s="511"/>
      <c r="H26" s="27">
        <f t="shared" si="0"/>
        <v>1</v>
      </c>
      <c r="I26" s="27">
        <f t="shared" si="1"/>
        <v>3</v>
      </c>
    </row>
    <row r="27" spans="2:14" ht="78" customHeight="1" x14ac:dyDescent="0.2">
      <c r="B27" s="319" t="s">
        <v>804</v>
      </c>
      <c r="C27" s="315">
        <v>3</v>
      </c>
      <c r="D27" s="316" t="s">
        <v>164</v>
      </c>
      <c r="E27" s="510" t="s">
        <v>805</v>
      </c>
      <c r="F27" s="510"/>
      <c r="G27" s="511"/>
      <c r="H27" s="27">
        <f t="shared" si="0"/>
        <v>0.75</v>
      </c>
      <c r="I27" s="27">
        <f t="shared" si="1"/>
        <v>2.25</v>
      </c>
      <c r="J27" s="20"/>
      <c r="K27" s="20"/>
      <c r="L27" s="20"/>
      <c r="M27" s="20"/>
      <c r="N27" s="20"/>
    </row>
    <row r="28" spans="2:14" s="10" customFormat="1" ht="56.25" customHeight="1" x14ac:dyDescent="0.2">
      <c r="B28" s="319" t="s">
        <v>806</v>
      </c>
      <c r="C28" s="315">
        <v>3</v>
      </c>
      <c r="D28" s="316" t="s">
        <v>165</v>
      </c>
      <c r="E28" s="510" t="s">
        <v>807</v>
      </c>
      <c r="F28" s="510"/>
      <c r="G28" s="511"/>
      <c r="H28" s="27">
        <f t="shared" si="0"/>
        <v>1</v>
      </c>
      <c r="I28" s="27">
        <f t="shared" si="1"/>
        <v>3</v>
      </c>
      <c r="J28" s="1"/>
      <c r="K28" s="1"/>
      <c r="L28" s="1"/>
      <c r="M28" s="1"/>
      <c r="N28" s="1"/>
    </row>
    <row r="29" spans="2:14" s="10" customFormat="1" ht="66" customHeight="1" x14ac:dyDescent="0.2">
      <c r="B29" s="319" t="s">
        <v>808</v>
      </c>
      <c r="C29" s="315">
        <v>3</v>
      </c>
      <c r="D29" s="316" t="s">
        <v>165</v>
      </c>
      <c r="E29" s="510" t="s">
        <v>809</v>
      </c>
      <c r="F29" s="510"/>
      <c r="G29" s="511"/>
      <c r="H29" s="27">
        <f t="shared" si="0"/>
        <v>1</v>
      </c>
      <c r="I29" s="27">
        <f t="shared" si="1"/>
        <v>3</v>
      </c>
      <c r="J29" s="1"/>
      <c r="K29" s="1"/>
      <c r="L29" s="1"/>
      <c r="M29" s="1"/>
      <c r="N29" s="1"/>
    </row>
    <row r="30" spans="2:14" s="10" customFormat="1" ht="56.25" customHeight="1" x14ac:dyDescent="0.2">
      <c r="B30" s="319" t="s">
        <v>810</v>
      </c>
      <c r="C30" s="315">
        <v>3</v>
      </c>
      <c r="D30" s="316" t="s">
        <v>165</v>
      </c>
      <c r="E30" s="510" t="s">
        <v>809</v>
      </c>
      <c r="F30" s="510"/>
      <c r="G30" s="511"/>
      <c r="H30" s="27">
        <f t="shared" si="0"/>
        <v>1</v>
      </c>
      <c r="I30" s="27">
        <f t="shared" si="1"/>
        <v>3</v>
      </c>
      <c r="J30" s="1"/>
      <c r="K30" s="1"/>
      <c r="L30" s="1"/>
      <c r="M30" s="1"/>
      <c r="N30" s="1"/>
    </row>
    <row r="31" spans="2:14" s="10" customFormat="1" ht="93" customHeight="1" x14ac:dyDescent="0.2">
      <c r="B31" s="319" t="s">
        <v>811</v>
      </c>
      <c r="C31" s="315">
        <v>3</v>
      </c>
      <c r="D31" s="316" t="s">
        <v>165</v>
      </c>
      <c r="E31" s="510" t="s">
        <v>809</v>
      </c>
      <c r="F31" s="510"/>
      <c r="G31" s="511"/>
      <c r="H31" s="27">
        <f t="shared" si="0"/>
        <v>1</v>
      </c>
      <c r="I31" s="27">
        <f t="shared" si="1"/>
        <v>3</v>
      </c>
      <c r="J31" s="1"/>
      <c r="K31" s="1"/>
      <c r="L31" s="1"/>
      <c r="M31" s="1"/>
      <c r="N31" s="1"/>
    </row>
    <row r="32" spans="2:14" s="10" customFormat="1" ht="100.5" customHeight="1" x14ac:dyDescent="0.2">
      <c r="B32" s="319" t="s">
        <v>812</v>
      </c>
      <c r="C32" s="315">
        <v>3</v>
      </c>
      <c r="D32" s="316" t="s">
        <v>165</v>
      </c>
      <c r="E32" s="510" t="s">
        <v>809</v>
      </c>
      <c r="F32" s="510"/>
      <c r="G32" s="511"/>
      <c r="H32" s="27">
        <f t="shared" si="0"/>
        <v>1</v>
      </c>
      <c r="I32" s="27">
        <f t="shared" si="1"/>
        <v>3</v>
      </c>
      <c r="J32" s="1"/>
      <c r="K32" s="1"/>
      <c r="L32" s="1"/>
      <c r="M32" s="1"/>
      <c r="N32" s="1"/>
    </row>
    <row r="33" spans="2:14" s="10" customFormat="1" ht="57.75" customHeight="1" x14ac:dyDescent="0.2">
      <c r="B33" s="319" t="s">
        <v>813</v>
      </c>
      <c r="C33" s="315">
        <v>3</v>
      </c>
      <c r="D33" s="316" t="s">
        <v>165</v>
      </c>
      <c r="E33" s="510" t="s">
        <v>809</v>
      </c>
      <c r="F33" s="510"/>
      <c r="G33" s="511"/>
      <c r="H33" s="27">
        <f t="shared" si="0"/>
        <v>1</v>
      </c>
      <c r="I33" s="27">
        <f t="shared" si="1"/>
        <v>3</v>
      </c>
      <c r="J33" s="1"/>
      <c r="K33" s="1"/>
      <c r="L33" s="1"/>
      <c r="M33" s="1"/>
      <c r="N33" s="1"/>
    </row>
    <row r="34" spans="2:14" s="10" customFormat="1" ht="84" customHeight="1" x14ac:dyDescent="0.2">
      <c r="B34" s="319" t="s">
        <v>814</v>
      </c>
      <c r="C34" s="315">
        <v>3</v>
      </c>
      <c r="D34" s="316" t="s">
        <v>165</v>
      </c>
      <c r="E34" s="510" t="s">
        <v>809</v>
      </c>
      <c r="F34" s="510"/>
      <c r="G34" s="511"/>
      <c r="H34" s="27">
        <f t="shared" si="0"/>
        <v>1</v>
      </c>
      <c r="I34" s="27">
        <f t="shared" si="1"/>
        <v>3</v>
      </c>
      <c r="J34" s="1"/>
      <c r="K34" s="1"/>
      <c r="L34" s="1"/>
      <c r="M34" s="1"/>
      <c r="N34" s="1"/>
    </row>
    <row r="35" spans="2:14" s="10" customFormat="1" ht="99.75" customHeight="1" x14ac:dyDescent="0.2">
      <c r="B35" s="319" t="s">
        <v>815</v>
      </c>
      <c r="C35" s="315">
        <v>3</v>
      </c>
      <c r="D35" s="316" t="s">
        <v>165</v>
      </c>
      <c r="E35" s="510" t="s">
        <v>809</v>
      </c>
      <c r="F35" s="510"/>
      <c r="G35" s="511"/>
      <c r="H35" s="27">
        <f t="shared" si="0"/>
        <v>1</v>
      </c>
      <c r="I35" s="27">
        <f t="shared" si="1"/>
        <v>3</v>
      </c>
      <c r="J35" s="1"/>
      <c r="K35" s="1"/>
      <c r="L35" s="1"/>
      <c r="M35" s="1"/>
      <c r="N35" s="1"/>
    </row>
    <row r="36" spans="2:14" s="10" customFormat="1" ht="72" customHeight="1" x14ac:dyDescent="0.2">
      <c r="B36" s="319" t="s">
        <v>816</v>
      </c>
      <c r="C36" s="315">
        <v>3</v>
      </c>
      <c r="D36" s="316" t="s">
        <v>165</v>
      </c>
      <c r="E36" s="510" t="s">
        <v>809</v>
      </c>
      <c r="F36" s="510"/>
      <c r="G36" s="511"/>
      <c r="H36" s="27">
        <f t="shared" si="0"/>
        <v>1</v>
      </c>
      <c r="I36" s="27">
        <f t="shared" si="1"/>
        <v>3</v>
      </c>
      <c r="J36" s="1"/>
      <c r="K36" s="1"/>
      <c r="L36" s="1"/>
      <c r="M36" s="1"/>
      <c r="N36" s="1"/>
    </row>
    <row r="37" spans="2:14" s="10" customFormat="1" ht="62.25" customHeight="1" x14ac:dyDescent="0.2">
      <c r="B37" s="319" t="s">
        <v>817</v>
      </c>
      <c r="C37" s="315">
        <v>3</v>
      </c>
      <c r="D37" s="316" t="s">
        <v>165</v>
      </c>
      <c r="E37" s="510" t="s">
        <v>809</v>
      </c>
      <c r="F37" s="510"/>
      <c r="G37" s="511"/>
      <c r="H37" s="27">
        <f t="shared" si="0"/>
        <v>1</v>
      </c>
      <c r="I37" s="27">
        <f t="shared" si="1"/>
        <v>3</v>
      </c>
      <c r="J37" s="1"/>
      <c r="K37" s="1"/>
      <c r="L37" s="1"/>
      <c r="M37" s="1"/>
      <c r="N37" s="1"/>
    </row>
    <row r="38" spans="2:14" s="10" customFormat="1" ht="65.25" customHeight="1" x14ac:dyDescent="0.2">
      <c r="B38" s="319" t="s">
        <v>818</v>
      </c>
      <c r="C38" s="315">
        <v>3</v>
      </c>
      <c r="D38" s="316" t="s">
        <v>165</v>
      </c>
      <c r="E38" s="510" t="s">
        <v>809</v>
      </c>
      <c r="F38" s="510"/>
      <c r="G38" s="511"/>
      <c r="H38" s="27">
        <f t="shared" si="0"/>
        <v>1</v>
      </c>
      <c r="I38" s="27">
        <f t="shared" si="1"/>
        <v>3</v>
      </c>
      <c r="J38" s="1"/>
      <c r="K38" s="1"/>
      <c r="L38" s="1"/>
      <c r="M38" s="1"/>
      <c r="N38" s="1"/>
    </row>
    <row r="39" spans="2:14" s="10" customFormat="1" ht="71.25" customHeight="1" x14ac:dyDescent="0.2">
      <c r="B39" s="319" t="s">
        <v>819</v>
      </c>
      <c r="C39" s="315">
        <v>3</v>
      </c>
      <c r="D39" s="316" t="s">
        <v>165</v>
      </c>
      <c r="E39" s="510" t="s">
        <v>809</v>
      </c>
      <c r="F39" s="510"/>
      <c r="G39" s="511"/>
      <c r="H39" s="27">
        <f t="shared" si="0"/>
        <v>1</v>
      </c>
      <c r="I39" s="27">
        <f t="shared" si="1"/>
        <v>3</v>
      </c>
      <c r="J39" s="1"/>
      <c r="K39" s="1"/>
      <c r="L39" s="1"/>
      <c r="M39" s="1"/>
      <c r="N39" s="1"/>
    </row>
    <row r="40" spans="2:14" s="10" customFormat="1" ht="63.75" customHeight="1" x14ac:dyDescent="0.2">
      <c r="B40" s="319" t="s">
        <v>820</v>
      </c>
      <c r="C40" s="315">
        <v>3</v>
      </c>
      <c r="D40" s="316" t="s">
        <v>165</v>
      </c>
      <c r="E40" s="510" t="s">
        <v>809</v>
      </c>
      <c r="F40" s="510"/>
      <c r="G40" s="511"/>
      <c r="H40" s="27">
        <f t="shared" si="0"/>
        <v>1</v>
      </c>
      <c r="I40" s="27">
        <f t="shared" si="1"/>
        <v>3</v>
      </c>
      <c r="J40" s="1"/>
      <c r="K40" s="1"/>
      <c r="L40" s="1"/>
      <c r="M40" s="1"/>
      <c r="N40" s="1"/>
    </row>
    <row r="41" spans="2:14" s="10" customFormat="1" ht="58.5" customHeight="1" x14ac:dyDescent="0.2">
      <c r="B41" s="319" t="s">
        <v>821</v>
      </c>
      <c r="C41" s="315">
        <v>3</v>
      </c>
      <c r="D41" s="316" t="s">
        <v>165</v>
      </c>
      <c r="E41" s="510" t="s">
        <v>809</v>
      </c>
      <c r="F41" s="510"/>
      <c r="G41" s="511"/>
      <c r="H41" s="27">
        <f t="shared" si="0"/>
        <v>1</v>
      </c>
      <c r="I41" s="27">
        <f t="shared" si="1"/>
        <v>3</v>
      </c>
      <c r="J41" s="1"/>
      <c r="K41" s="1"/>
      <c r="L41" s="1"/>
      <c r="M41" s="1"/>
      <c r="N41" s="1"/>
    </row>
    <row r="42" spans="2:14" s="10" customFormat="1" ht="89.25" customHeight="1" x14ac:dyDescent="0.2">
      <c r="B42" s="319" t="s">
        <v>822</v>
      </c>
      <c r="C42" s="315">
        <v>3</v>
      </c>
      <c r="D42" s="316" t="s">
        <v>165</v>
      </c>
      <c r="E42" s="510" t="s">
        <v>809</v>
      </c>
      <c r="F42" s="510"/>
      <c r="G42" s="511"/>
      <c r="H42" s="27">
        <f t="shared" si="0"/>
        <v>1</v>
      </c>
      <c r="I42" s="27">
        <f t="shared" si="1"/>
        <v>3</v>
      </c>
      <c r="J42" s="1"/>
      <c r="K42" s="1"/>
      <c r="L42" s="1"/>
      <c r="M42" s="1"/>
      <c r="N42" s="1"/>
    </row>
    <row r="43" spans="2:14" s="10" customFormat="1" ht="104.25" customHeight="1" x14ac:dyDescent="0.2">
      <c r="B43" s="319" t="s">
        <v>823</v>
      </c>
      <c r="C43" s="315">
        <v>3</v>
      </c>
      <c r="D43" s="316" t="s">
        <v>165</v>
      </c>
      <c r="E43" s="510" t="s">
        <v>809</v>
      </c>
      <c r="F43" s="510"/>
      <c r="G43" s="511"/>
      <c r="H43" s="27">
        <f t="shared" si="0"/>
        <v>1</v>
      </c>
      <c r="I43" s="27">
        <f t="shared" si="1"/>
        <v>3</v>
      </c>
      <c r="J43" s="1"/>
      <c r="K43" s="1"/>
      <c r="L43" s="1"/>
      <c r="M43" s="1"/>
      <c r="N43" s="1"/>
    </row>
    <row r="44" spans="2:14" s="10" customFormat="1" ht="68.25" customHeight="1" thickBot="1" x14ac:dyDescent="0.25">
      <c r="B44" s="320" t="s">
        <v>824</v>
      </c>
      <c r="C44" s="321">
        <v>3</v>
      </c>
      <c r="D44" s="322" t="s">
        <v>165</v>
      </c>
      <c r="E44" s="510" t="s">
        <v>809</v>
      </c>
      <c r="F44" s="510"/>
      <c r="G44" s="511"/>
      <c r="H44" s="27">
        <f t="shared" si="0"/>
        <v>1</v>
      </c>
      <c r="I44" s="27">
        <f t="shared" si="1"/>
        <v>3</v>
      </c>
      <c r="J44" s="1"/>
      <c r="K44" s="1"/>
      <c r="L44" s="1"/>
      <c r="M44" s="1"/>
      <c r="N44" s="1"/>
    </row>
    <row r="47" spans="2:14" ht="18.75" x14ac:dyDescent="0.3">
      <c r="B47" s="9"/>
    </row>
    <row r="50" spans="2:5" x14ac:dyDescent="0.2">
      <c r="B50" s="21" t="s">
        <v>825</v>
      </c>
      <c r="C50" s="1">
        <f>COUNTBLANK(C16:C44)</f>
        <v>0</v>
      </c>
    </row>
    <row r="51" spans="2:5" x14ac:dyDescent="0.2">
      <c r="B51" s="21" t="s">
        <v>753</v>
      </c>
      <c r="C51" s="1">
        <f>COUNTIF(C16:C44,"NA")</f>
        <v>0</v>
      </c>
    </row>
    <row r="52" spans="2:5" x14ac:dyDescent="0.2">
      <c r="B52" s="21" t="s">
        <v>826</v>
      </c>
      <c r="C52" s="1">
        <f>COUNTIF(C16:C44,1)</f>
        <v>0</v>
      </c>
    </row>
    <row r="53" spans="2:5" x14ac:dyDescent="0.2">
      <c r="B53" s="21" t="s">
        <v>827</v>
      </c>
      <c r="C53" s="1">
        <f>COUNTIF(C16:C44,2)</f>
        <v>0</v>
      </c>
    </row>
    <row r="54" spans="2:5" x14ac:dyDescent="0.2">
      <c r="B54" s="21" t="s">
        <v>828</v>
      </c>
      <c r="C54" s="1">
        <f>COUNTIF(C16:C44,3)</f>
        <v>27</v>
      </c>
    </row>
    <row r="55" spans="2:5" x14ac:dyDescent="0.2">
      <c r="B55" s="21" t="s">
        <v>829</v>
      </c>
      <c r="C55" s="1">
        <f>COUNTIF(C16:C44,4)</f>
        <v>2</v>
      </c>
    </row>
    <row r="57" spans="2:5" x14ac:dyDescent="0.2">
      <c r="B57" s="21" t="s">
        <v>830</v>
      </c>
      <c r="C57" s="1">
        <f>SUM(I16:I44)/29</f>
        <v>2.9913793103448274</v>
      </c>
      <c r="D57" s="147">
        <f>C57/4</f>
        <v>0.74784482758620685</v>
      </c>
    </row>
    <row r="58" spans="2:5" x14ac:dyDescent="0.2">
      <c r="B58" s="21" t="s">
        <v>831</v>
      </c>
      <c r="C58" s="1">
        <f>(5-C57)/4</f>
        <v>0.50215517241379315</v>
      </c>
    </row>
    <row r="63" spans="2:5" x14ac:dyDescent="0.2">
      <c r="E63" s="147"/>
    </row>
  </sheetData>
  <sheetProtection algorithmName="SHA-512" hashValue="wLvATgLAKjV9aZ1Wk21b4Lfz86/icD/5rjnTdF+PGYWdPk3XKB7o1WYmbULbQ2u090Nt09mQLHMorqjk1ocpzQ==" saltValue="rm99S5Mef0tP+9XwLJn50g==" spinCount="100000" sheet="1" objects="1" scenarios="1" selectLockedCells="1"/>
  <mergeCells count="37">
    <mergeCell ref="E22:G22"/>
    <mergeCell ref="E23:G23"/>
    <mergeCell ref="C9:G9"/>
    <mergeCell ref="C10:G10"/>
    <mergeCell ref="C11:G11"/>
    <mergeCell ref="C12:G12"/>
    <mergeCell ref="C13:G13"/>
    <mergeCell ref="E28:G28"/>
    <mergeCell ref="E44:G44"/>
    <mergeCell ref="E33:G33"/>
    <mergeCell ref="E34:G34"/>
    <mergeCell ref="E35:G35"/>
    <mergeCell ref="E36:G36"/>
    <mergeCell ref="E37:G37"/>
    <mergeCell ref="E38:G38"/>
    <mergeCell ref="E39:G39"/>
    <mergeCell ref="E40:G40"/>
    <mergeCell ref="E41:G41"/>
    <mergeCell ref="E42:G42"/>
    <mergeCell ref="E43:G43"/>
    <mergeCell ref="E32:G32"/>
    <mergeCell ref="A2:L2"/>
    <mergeCell ref="A1:T1"/>
    <mergeCell ref="E29:G29"/>
    <mergeCell ref="E30:G30"/>
    <mergeCell ref="E31:G31"/>
    <mergeCell ref="E15:G15"/>
    <mergeCell ref="E16:G16"/>
    <mergeCell ref="E19:G19"/>
    <mergeCell ref="E20:G20"/>
    <mergeCell ref="E21:G21"/>
    <mergeCell ref="E17:G17"/>
    <mergeCell ref="E18:G18"/>
    <mergeCell ref="E24:G24"/>
    <mergeCell ref="E25:G25"/>
    <mergeCell ref="E26:G26"/>
    <mergeCell ref="E27:G27"/>
  </mergeCells>
  <conditionalFormatting sqref="C16:D44">
    <cfRule type="cellIs" dxfId="44" priority="1" operator="equal">
      <formula>1</formula>
    </cfRule>
    <cfRule type="cellIs" dxfId="43" priority="2" operator="equal">
      <formula>2</formula>
    </cfRule>
    <cfRule type="cellIs" dxfId="42" priority="3" operator="equal">
      <formula>3</formula>
    </cfRule>
    <cfRule type="cellIs" dxfId="41" priority="4" operator="equal">
      <formula>4</formula>
    </cfRule>
  </conditionalFormatting>
  <dataValidations count="2">
    <dataValidation type="list" allowBlank="1" showInputMessage="1" showErrorMessage="1" sqref="C16:C44" xr:uid="{00000000-0002-0000-1200-000000000000}">
      <formula1>"NA, 1, 2, 3, 4"</formula1>
    </dataValidation>
    <dataValidation type="list" allowBlank="1" showInputMessage="1" showErrorMessage="1" sqref="D16:D44" xr:uid="{00000000-0002-0000-1200-000001000000}">
      <formula1>Rilevanza</formula1>
    </dataValidation>
  </dataValidations>
  <pageMargins left="0.74803149606299213" right="0.55118110236220474" top="0.98425196850393704" bottom="0.98425196850393704" header="0.51181102362204722" footer="0.51181102362204722"/>
  <pageSetup paperSize="8" scale="66" fitToHeight="0" orientation="landscape" r:id="rId1"/>
  <headerFooter alignWithMargins="0">
    <oddFooter>&amp;RPagina &amp;P di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226"/>
  <sheetViews>
    <sheetView workbookViewId="0">
      <pane ySplit="1" topLeftCell="A2" activePane="bottomLeft" state="frozen"/>
      <selection pane="bottomLeft" activeCell="A2" sqref="A2:Y2"/>
    </sheetView>
  </sheetViews>
  <sheetFormatPr defaultColWidth="9.140625" defaultRowHeight="12.75" x14ac:dyDescent="0.2"/>
  <cols>
    <col min="1" max="1" width="9.42578125" style="28" customWidth="1"/>
    <col min="2" max="2" width="28.28515625" style="28" customWidth="1"/>
    <col min="3" max="3" width="75.28515625" style="28" customWidth="1"/>
    <col min="4" max="6" width="9.140625" style="28"/>
    <col min="7" max="7" width="10.7109375" style="28" customWidth="1"/>
    <col min="8" max="17" width="9.140625" style="28"/>
    <col min="18" max="18" width="11.85546875" style="28" customWidth="1"/>
    <col min="19" max="16384" width="9.140625" style="28"/>
  </cols>
  <sheetData>
    <row r="1" spans="1:25" ht="38.25" customHeight="1" x14ac:dyDescent="0.2">
      <c r="A1" s="383"/>
      <c r="B1" s="383"/>
      <c r="C1" s="383"/>
      <c r="D1" s="383"/>
      <c r="E1" s="383"/>
      <c r="F1" s="383"/>
      <c r="G1" s="383"/>
      <c r="H1" s="383"/>
      <c r="I1" s="383"/>
      <c r="J1" s="383"/>
      <c r="K1" s="383"/>
      <c r="L1" s="383"/>
      <c r="M1" s="383"/>
      <c r="N1" s="383"/>
      <c r="O1" s="383"/>
      <c r="P1" s="383"/>
      <c r="Q1" s="383"/>
      <c r="R1" s="383"/>
      <c r="S1" s="383"/>
      <c r="T1" s="383"/>
    </row>
    <row r="2" spans="1:25" customFormat="1" ht="69"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row>
    <row r="5" spans="1:25" ht="26.25" x14ac:dyDescent="0.4">
      <c r="B5" s="31" t="s">
        <v>8</v>
      </c>
    </row>
    <row r="7" spans="1:25" ht="114" customHeight="1" x14ac:dyDescent="0.2">
      <c r="B7" s="384" t="s">
        <v>9</v>
      </c>
      <c r="C7" s="385"/>
      <c r="D7" s="385"/>
      <c r="E7" s="385"/>
      <c r="F7" s="385"/>
      <c r="G7" s="385"/>
      <c r="H7" s="385"/>
      <c r="I7" s="385"/>
      <c r="J7" s="385"/>
      <c r="K7" s="385"/>
      <c r="L7" s="385"/>
      <c r="M7" s="385"/>
      <c r="N7" s="385"/>
      <c r="O7" s="385"/>
      <c r="P7" s="385"/>
      <c r="Q7" s="385"/>
      <c r="R7" s="385"/>
    </row>
    <row r="9" spans="1:25" ht="57.75" customHeight="1" x14ac:dyDescent="0.2">
      <c r="B9" s="384" t="s">
        <v>10</v>
      </c>
      <c r="C9" s="385"/>
      <c r="D9" s="385"/>
      <c r="E9" s="385"/>
      <c r="F9" s="385"/>
      <c r="G9" s="385"/>
      <c r="H9" s="385"/>
      <c r="I9" s="385"/>
      <c r="J9" s="385"/>
      <c r="K9" s="385"/>
      <c r="L9" s="385"/>
      <c r="M9" s="385"/>
      <c r="N9" s="385"/>
      <c r="O9" s="385"/>
      <c r="P9" s="385"/>
      <c r="Q9" s="385"/>
      <c r="R9" s="385"/>
    </row>
    <row r="11" spans="1:25" ht="21" x14ac:dyDescent="0.35">
      <c r="B11" s="39" t="s">
        <v>11</v>
      </c>
    </row>
    <row r="12" spans="1:25" ht="10.5" customHeight="1" x14ac:dyDescent="0.35">
      <c r="B12" s="39"/>
    </row>
    <row r="13" spans="1:25" ht="18.75" x14ac:dyDescent="0.3">
      <c r="B13" s="38" t="s">
        <v>12</v>
      </c>
    </row>
    <row r="14" spans="1:25" ht="13.5" thickBot="1" x14ac:dyDescent="0.25"/>
    <row r="15" spans="1:25" ht="45.75" customHeight="1" x14ac:dyDescent="0.2">
      <c r="B15" s="248" t="s">
        <v>13</v>
      </c>
      <c r="C15" s="391" t="s">
        <v>14</v>
      </c>
      <c r="D15" s="391"/>
      <c r="E15" s="391"/>
      <c r="F15" s="391"/>
      <c r="G15" s="392"/>
    </row>
    <row r="16" spans="1:25" ht="76.5" customHeight="1" x14ac:dyDescent="0.2">
      <c r="B16" s="249" t="s">
        <v>15</v>
      </c>
      <c r="C16" s="386" t="s">
        <v>16</v>
      </c>
      <c r="D16" s="386"/>
      <c r="E16" s="386"/>
      <c r="F16" s="386"/>
      <c r="G16" s="387"/>
    </row>
    <row r="17" spans="2:7" ht="80.25" customHeight="1" x14ac:dyDescent="0.2">
      <c r="B17" s="250" t="s">
        <v>17</v>
      </c>
      <c r="C17" s="386" t="s">
        <v>18</v>
      </c>
      <c r="D17" s="386"/>
      <c r="E17" s="386"/>
      <c r="F17" s="386"/>
      <c r="G17" s="387"/>
    </row>
    <row r="18" spans="2:7" ht="73.5" customHeight="1" x14ac:dyDescent="0.2">
      <c r="B18" s="251" t="s">
        <v>19</v>
      </c>
      <c r="C18" s="386" t="s">
        <v>20</v>
      </c>
      <c r="D18" s="386"/>
      <c r="E18" s="386"/>
      <c r="F18" s="386"/>
      <c r="G18" s="387"/>
    </row>
    <row r="19" spans="2:7" ht="74.25" customHeight="1" thickBot="1" x14ac:dyDescent="0.25">
      <c r="B19" s="252" t="s">
        <v>21</v>
      </c>
      <c r="C19" s="389" t="s">
        <v>22</v>
      </c>
      <c r="D19" s="389"/>
      <c r="E19" s="389"/>
      <c r="F19" s="389"/>
      <c r="G19" s="390"/>
    </row>
    <row r="22" spans="2:7" ht="35.25" customHeight="1" x14ac:dyDescent="0.2">
      <c r="B22" s="40" t="s">
        <v>23</v>
      </c>
      <c r="C22" s="41"/>
      <c r="D22" s="41"/>
      <c r="E22" s="41"/>
      <c r="F22" s="41"/>
      <c r="G22" s="41"/>
    </row>
    <row r="24" spans="2:7" ht="21" x14ac:dyDescent="0.35">
      <c r="B24" s="37" t="s">
        <v>24</v>
      </c>
    </row>
    <row r="25" spans="2:7" x14ac:dyDescent="0.2">
      <c r="B25" s="33"/>
    </row>
    <row r="26" spans="2:7" s="29" customFormat="1" ht="18.75" x14ac:dyDescent="0.3">
      <c r="B26" s="36" t="s">
        <v>25</v>
      </c>
    </row>
    <row r="27" spans="2:7" s="29" customFormat="1" ht="15.75" x14ac:dyDescent="0.25">
      <c r="B27" s="35" t="s">
        <v>26</v>
      </c>
    </row>
    <row r="28" spans="2:7" s="29" customFormat="1" ht="15.75" x14ac:dyDescent="0.25">
      <c r="B28" s="35" t="s">
        <v>27</v>
      </c>
    </row>
    <row r="29" spans="2:7" s="29" customFormat="1" ht="15.75" x14ac:dyDescent="0.25">
      <c r="B29" s="35" t="s">
        <v>28</v>
      </c>
    </row>
    <row r="30" spans="2:7" s="29" customFormat="1" ht="15.75" x14ac:dyDescent="0.25">
      <c r="B30" s="35" t="s">
        <v>29</v>
      </c>
    </row>
    <row r="31" spans="2:7" s="29" customFormat="1" ht="15.75" x14ac:dyDescent="0.25">
      <c r="B31" s="35" t="s">
        <v>30</v>
      </c>
    </row>
    <row r="32" spans="2:7" s="29" customFormat="1" ht="15.75" x14ac:dyDescent="0.25">
      <c r="B32" s="35" t="s">
        <v>31</v>
      </c>
    </row>
    <row r="33" spans="2:4" s="29" customFormat="1" ht="15.75" x14ac:dyDescent="0.25">
      <c r="B33" s="35" t="s">
        <v>32</v>
      </c>
    </row>
    <row r="34" spans="2:4" s="29" customFormat="1" ht="15.75" x14ac:dyDescent="0.25">
      <c r="B34" s="35" t="s">
        <v>33</v>
      </c>
    </row>
    <row r="35" spans="2:4" s="29" customFormat="1" ht="15.75" x14ac:dyDescent="0.25">
      <c r="B35" s="35" t="s">
        <v>34</v>
      </c>
    </row>
    <row r="36" spans="2:4" s="29" customFormat="1" ht="15.75" x14ac:dyDescent="0.25">
      <c r="B36" s="35" t="s">
        <v>35</v>
      </c>
    </row>
    <row r="37" spans="2:4" s="29" customFormat="1" ht="15.75" x14ac:dyDescent="0.25">
      <c r="B37" s="35" t="s">
        <v>36</v>
      </c>
    </row>
    <row r="38" spans="2:4" s="29" customFormat="1" ht="15.75" x14ac:dyDescent="0.25">
      <c r="B38" s="35" t="s">
        <v>37</v>
      </c>
    </row>
    <row r="39" spans="2:4" s="29" customFormat="1" ht="15.75" x14ac:dyDescent="0.25">
      <c r="B39" s="35"/>
    </row>
    <row r="40" spans="2:4" s="29" customFormat="1" ht="18.75" x14ac:dyDescent="0.3">
      <c r="B40" s="36" t="s">
        <v>38</v>
      </c>
      <c r="D40" s="32"/>
    </row>
    <row r="41" spans="2:4" s="29" customFormat="1" ht="15.75" x14ac:dyDescent="0.25">
      <c r="B41" s="35" t="s">
        <v>39</v>
      </c>
    </row>
    <row r="42" spans="2:4" s="29" customFormat="1" ht="15.75" x14ac:dyDescent="0.25">
      <c r="B42" s="35" t="s">
        <v>40</v>
      </c>
    </row>
    <row r="43" spans="2:4" s="29" customFormat="1" ht="15.75" x14ac:dyDescent="0.25">
      <c r="B43" s="35" t="s">
        <v>41</v>
      </c>
    </row>
    <row r="44" spans="2:4" s="29" customFormat="1" ht="15.75" x14ac:dyDescent="0.25">
      <c r="B44" s="35" t="s">
        <v>42</v>
      </c>
    </row>
    <row r="45" spans="2:4" s="29" customFormat="1" ht="15.75" x14ac:dyDescent="0.25">
      <c r="B45" s="35" t="s">
        <v>43</v>
      </c>
    </row>
    <row r="46" spans="2:4" s="29" customFormat="1" ht="15.75" x14ac:dyDescent="0.25">
      <c r="B46" s="35" t="s">
        <v>44</v>
      </c>
    </row>
    <row r="47" spans="2:4" s="29" customFormat="1" ht="15.75" x14ac:dyDescent="0.25">
      <c r="B47" s="35" t="s">
        <v>45</v>
      </c>
    </row>
    <row r="48" spans="2:4" s="29" customFormat="1" ht="15.75" x14ac:dyDescent="0.25">
      <c r="B48" s="35" t="s">
        <v>46</v>
      </c>
    </row>
    <row r="49" spans="2:18" s="29" customFormat="1" ht="15.75" x14ac:dyDescent="0.25">
      <c r="B49" s="35"/>
    </row>
    <row r="50" spans="2:18" s="29" customFormat="1" ht="39.75" customHeight="1" x14ac:dyDescent="0.2">
      <c r="B50" s="393" t="s">
        <v>47</v>
      </c>
      <c r="C50" s="393"/>
      <c r="D50" s="393"/>
      <c r="E50" s="393"/>
      <c r="F50" s="393"/>
      <c r="G50" s="393"/>
      <c r="H50" s="393"/>
      <c r="I50" s="393"/>
      <c r="J50" s="393"/>
      <c r="K50" s="393"/>
      <c r="L50" s="393"/>
      <c r="M50" s="393"/>
      <c r="N50" s="393"/>
      <c r="O50" s="393"/>
      <c r="P50" s="393"/>
      <c r="Q50" s="393"/>
      <c r="R50" s="393"/>
    </row>
    <row r="51" spans="2:18" s="29" customFormat="1" ht="14.25" customHeight="1" x14ac:dyDescent="0.2">
      <c r="B51" s="42"/>
      <c r="C51" s="42"/>
      <c r="D51" s="42"/>
      <c r="E51" s="42"/>
      <c r="F51" s="42"/>
      <c r="G51" s="42"/>
      <c r="H51" s="42"/>
      <c r="I51" s="42"/>
      <c r="J51" s="42"/>
      <c r="K51" s="42"/>
      <c r="L51" s="42"/>
      <c r="M51" s="42"/>
    </row>
    <row r="52" spans="2:18" s="29" customFormat="1" ht="65.25" customHeight="1" x14ac:dyDescent="0.2">
      <c r="B52" s="388" t="s">
        <v>48</v>
      </c>
      <c r="C52" s="388"/>
      <c r="D52" s="388"/>
      <c r="E52" s="388"/>
      <c r="F52" s="388"/>
      <c r="G52" s="388"/>
      <c r="H52" s="388"/>
      <c r="I52" s="388"/>
      <c r="J52" s="388"/>
      <c r="K52" s="388"/>
      <c r="L52" s="388"/>
      <c r="M52" s="388"/>
      <c r="N52" s="388"/>
      <c r="O52" s="388"/>
      <c r="P52" s="388"/>
      <c r="Q52" s="388"/>
      <c r="R52" s="388"/>
    </row>
    <row r="53" spans="2:18" s="29" customFormat="1" ht="13.5" customHeight="1" x14ac:dyDescent="0.2">
      <c r="B53" s="42"/>
      <c r="C53" s="42"/>
      <c r="D53" s="42"/>
      <c r="E53" s="42"/>
      <c r="F53" s="42"/>
      <c r="G53" s="42"/>
      <c r="H53" s="42"/>
      <c r="I53" s="42"/>
      <c r="J53" s="42"/>
      <c r="K53" s="42"/>
      <c r="L53" s="42"/>
      <c r="M53" s="42"/>
    </row>
    <row r="54" spans="2:18" ht="27" customHeight="1" x14ac:dyDescent="0.3">
      <c r="B54" s="61" t="s">
        <v>49</v>
      </c>
    </row>
    <row r="55" spans="2:18" x14ac:dyDescent="0.2">
      <c r="B55" s="33"/>
    </row>
    <row r="56" spans="2:18" ht="18.75" x14ac:dyDescent="0.3">
      <c r="B56" s="36" t="s">
        <v>50</v>
      </c>
      <c r="C56" s="38" t="s">
        <v>51</v>
      </c>
    </row>
    <row r="57" spans="2:18" ht="26.25" customHeight="1" x14ac:dyDescent="0.2">
      <c r="B57" s="33"/>
    </row>
    <row r="58" spans="2:18" ht="18.75" x14ac:dyDescent="0.3">
      <c r="B58" s="36" t="s">
        <v>52</v>
      </c>
      <c r="C58" s="38" t="s">
        <v>53</v>
      </c>
    </row>
    <row r="59" spans="2:18" ht="27.75" customHeight="1" x14ac:dyDescent="0.2">
      <c r="B59" s="33"/>
    </row>
    <row r="60" spans="2:18" ht="18.75" x14ac:dyDescent="0.3">
      <c r="B60" s="36" t="s">
        <v>54</v>
      </c>
      <c r="C60" s="38" t="s">
        <v>55</v>
      </c>
    </row>
    <row r="61" spans="2:18" ht="6.75" customHeight="1" x14ac:dyDescent="0.2"/>
    <row r="99" spans="2:12" ht="44.25" customHeight="1" x14ac:dyDescent="0.2">
      <c r="B99" s="253"/>
      <c r="C99" s="253"/>
      <c r="D99" s="253"/>
      <c r="E99" s="253"/>
      <c r="F99" s="253"/>
      <c r="G99" s="253"/>
      <c r="H99" s="253"/>
      <c r="I99" s="253"/>
      <c r="J99" s="253"/>
      <c r="K99" s="253"/>
      <c r="L99" s="253"/>
    </row>
    <row r="100" spans="2:12" ht="390.75" customHeight="1" x14ac:dyDescent="0.2">
      <c r="B100" s="253"/>
      <c r="C100" s="253"/>
      <c r="D100" s="253"/>
      <c r="E100" s="253"/>
      <c r="F100" s="253"/>
      <c r="G100" s="253"/>
      <c r="H100" s="253"/>
      <c r="I100" s="253"/>
      <c r="J100" s="253"/>
      <c r="K100" s="253"/>
      <c r="L100" s="253"/>
    </row>
    <row r="101" spans="2:12" ht="3.75" customHeight="1" x14ac:dyDescent="0.2">
      <c r="B101" s="253"/>
      <c r="C101" s="253"/>
      <c r="D101" s="253"/>
      <c r="E101" s="253"/>
      <c r="F101" s="253"/>
      <c r="G101" s="253"/>
      <c r="H101" s="253"/>
      <c r="I101" s="253"/>
      <c r="J101" s="253"/>
      <c r="K101" s="253"/>
      <c r="L101" s="253"/>
    </row>
    <row r="102" spans="2:12" x14ac:dyDescent="0.2">
      <c r="B102" s="253"/>
      <c r="C102" s="253"/>
      <c r="D102" s="253"/>
      <c r="E102" s="253"/>
      <c r="F102" s="253"/>
      <c r="G102" s="253"/>
      <c r="H102" s="253"/>
      <c r="I102" s="253"/>
      <c r="J102" s="253"/>
      <c r="K102" s="253"/>
      <c r="L102" s="253"/>
    </row>
    <row r="103" spans="2:12" x14ac:dyDescent="0.2">
      <c r="B103" s="253"/>
      <c r="C103" s="253"/>
      <c r="D103" s="253"/>
      <c r="E103" s="253"/>
      <c r="F103" s="253"/>
      <c r="G103" s="253"/>
      <c r="H103" s="253"/>
      <c r="I103" s="253"/>
      <c r="J103" s="253"/>
      <c r="K103" s="253"/>
      <c r="L103" s="253"/>
    </row>
    <row r="104" spans="2:12" x14ac:dyDescent="0.2">
      <c r="B104" s="253"/>
      <c r="C104" s="253"/>
      <c r="D104" s="253"/>
      <c r="E104" s="253"/>
      <c r="F104" s="253"/>
      <c r="G104" s="253"/>
      <c r="H104" s="253"/>
      <c r="I104" s="253"/>
      <c r="J104" s="253"/>
      <c r="K104" s="253"/>
      <c r="L104" s="253"/>
    </row>
    <row r="105" spans="2:12" x14ac:dyDescent="0.2">
      <c r="B105" s="253"/>
      <c r="C105" s="253"/>
      <c r="D105" s="253"/>
      <c r="E105" s="253"/>
      <c r="F105" s="253"/>
      <c r="G105" s="253"/>
      <c r="H105" s="253"/>
      <c r="I105" s="253"/>
      <c r="J105" s="253"/>
      <c r="K105" s="253"/>
      <c r="L105" s="253"/>
    </row>
    <row r="106" spans="2:12" x14ac:dyDescent="0.2">
      <c r="B106" s="253"/>
      <c r="C106" s="253"/>
      <c r="D106" s="253"/>
      <c r="E106" s="253"/>
      <c r="F106" s="253"/>
      <c r="G106" s="253"/>
      <c r="H106" s="253"/>
      <c r="I106" s="253"/>
      <c r="J106" s="253"/>
      <c r="K106" s="253"/>
      <c r="L106" s="253"/>
    </row>
    <row r="107" spans="2:12" x14ac:dyDescent="0.2">
      <c r="B107" s="253"/>
      <c r="C107" s="253"/>
      <c r="D107" s="253"/>
      <c r="E107" s="253"/>
      <c r="F107" s="253"/>
      <c r="G107" s="253"/>
      <c r="H107" s="253"/>
      <c r="I107" s="253"/>
      <c r="J107" s="253"/>
      <c r="K107" s="253"/>
      <c r="L107" s="253"/>
    </row>
    <row r="108" spans="2:12" x14ac:dyDescent="0.2">
      <c r="B108" s="253"/>
      <c r="C108" s="253"/>
      <c r="D108" s="253"/>
      <c r="E108" s="253"/>
      <c r="F108" s="253"/>
      <c r="G108" s="253"/>
      <c r="H108" s="253"/>
      <c r="I108" s="253"/>
      <c r="J108" s="253"/>
      <c r="K108" s="253"/>
      <c r="L108" s="253"/>
    </row>
    <row r="109" spans="2:12" x14ac:dyDescent="0.2">
      <c r="B109" s="253"/>
      <c r="C109" s="253"/>
      <c r="D109" s="253"/>
      <c r="E109" s="253"/>
      <c r="F109" s="253"/>
      <c r="G109" s="253"/>
      <c r="H109" s="253"/>
      <c r="I109" s="253"/>
      <c r="J109" s="253"/>
      <c r="K109" s="253"/>
      <c r="L109" s="253"/>
    </row>
    <row r="110" spans="2:12" x14ac:dyDescent="0.2">
      <c r="B110" s="253"/>
      <c r="C110" s="253"/>
      <c r="D110" s="253"/>
      <c r="E110" s="253"/>
      <c r="F110" s="253"/>
      <c r="G110" s="253"/>
      <c r="H110" s="253"/>
      <c r="I110" s="253"/>
      <c r="J110" s="253"/>
      <c r="K110" s="253"/>
      <c r="L110" s="253"/>
    </row>
    <row r="111" spans="2:12" x14ac:dyDescent="0.2">
      <c r="B111" s="253"/>
      <c r="C111" s="253"/>
      <c r="D111" s="253"/>
      <c r="E111" s="253"/>
      <c r="F111" s="253"/>
      <c r="G111" s="253"/>
      <c r="H111" s="253"/>
      <c r="I111" s="253"/>
      <c r="J111" s="253"/>
      <c r="K111" s="253"/>
      <c r="L111" s="253"/>
    </row>
    <row r="112" spans="2:12" x14ac:dyDescent="0.2">
      <c r="B112" s="253"/>
      <c r="C112" s="253"/>
      <c r="D112" s="253"/>
      <c r="E112" s="253"/>
      <c r="F112" s="253"/>
      <c r="G112" s="253"/>
      <c r="H112" s="253"/>
      <c r="I112" s="253"/>
      <c r="J112" s="253"/>
      <c r="K112" s="253"/>
      <c r="L112" s="253"/>
    </row>
    <row r="113" spans="2:12" x14ac:dyDescent="0.2">
      <c r="B113" s="253"/>
      <c r="C113" s="253"/>
      <c r="D113" s="253"/>
      <c r="E113" s="253"/>
      <c r="F113" s="253"/>
      <c r="G113" s="253"/>
      <c r="H113" s="253"/>
      <c r="I113" s="253"/>
      <c r="J113" s="253"/>
      <c r="K113" s="253"/>
      <c r="L113" s="253"/>
    </row>
    <row r="114" spans="2:12" x14ac:dyDescent="0.2">
      <c r="B114" s="253"/>
      <c r="C114" s="253"/>
      <c r="D114" s="253"/>
      <c r="E114" s="253"/>
      <c r="F114" s="253"/>
      <c r="G114" s="253"/>
      <c r="H114" s="253"/>
      <c r="I114" s="253"/>
      <c r="J114" s="253"/>
      <c r="K114" s="253"/>
      <c r="L114" s="253"/>
    </row>
    <row r="115" spans="2:12" x14ac:dyDescent="0.2">
      <c r="B115" s="253"/>
      <c r="C115" s="253"/>
      <c r="D115" s="253"/>
      <c r="E115" s="253"/>
      <c r="F115" s="253"/>
      <c r="G115" s="253"/>
      <c r="H115" s="253"/>
      <c r="I115" s="253"/>
      <c r="J115" s="253"/>
      <c r="K115" s="253"/>
      <c r="L115" s="253"/>
    </row>
    <row r="116" spans="2:12" x14ac:dyDescent="0.2">
      <c r="B116" s="253"/>
      <c r="C116" s="253"/>
      <c r="D116" s="253"/>
      <c r="E116" s="253"/>
      <c r="F116" s="253"/>
      <c r="G116" s="253"/>
      <c r="H116" s="253"/>
      <c r="I116" s="253"/>
      <c r="J116" s="253"/>
      <c r="K116" s="253"/>
      <c r="L116" s="253"/>
    </row>
    <row r="117" spans="2:12" x14ac:dyDescent="0.2">
      <c r="B117" s="253"/>
      <c r="C117" s="253"/>
      <c r="D117" s="253"/>
      <c r="E117" s="253"/>
      <c r="F117" s="253"/>
      <c r="G117" s="253"/>
      <c r="H117" s="253"/>
      <c r="I117" s="253"/>
      <c r="J117" s="253"/>
      <c r="K117" s="253"/>
      <c r="L117" s="253"/>
    </row>
    <row r="118" spans="2:12" x14ac:dyDescent="0.2">
      <c r="B118" s="253"/>
      <c r="C118" s="253"/>
      <c r="D118" s="253"/>
      <c r="E118" s="253"/>
      <c r="F118" s="253"/>
      <c r="G118" s="253"/>
      <c r="H118" s="253"/>
      <c r="I118" s="253"/>
      <c r="J118" s="253"/>
      <c r="K118" s="253"/>
      <c r="L118" s="253"/>
    </row>
    <row r="119" spans="2:12" x14ac:dyDescent="0.2">
      <c r="B119" s="253"/>
      <c r="C119" s="253"/>
      <c r="D119" s="253"/>
      <c r="E119" s="253"/>
      <c r="F119" s="253"/>
      <c r="G119" s="253"/>
      <c r="H119" s="253"/>
      <c r="I119" s="253"/>
      <c r="J119" s="253"/>
      <c r="K119" s="253"/>
      <c r="L119" s="253"/>
    </row>
    <row r="120" spans="2:12" x14ac:dyDescent="0.2">
      <c r="B120" s="253"/>
      <c r="C120" s="253"/>
      <c r="D120" s="253"/>
      <c r="E120" s="253"/>
      <c r="F120" s="253"/>
      <c r="G120" s="253"/>
      <c r="H120" s="253"/>
      <c r="I120" s="253"/>
      <c r="J120" s="253"/>
      <c r="K120" s="253"/>
      <c r="L120" s="253"/>
    </row>
    <row r="121" spans="2:12" x14ac:dyDescent="0.2">
      <c r="B121" s="253"/>
      <c r="C121" s="253"/>
      <c r="D121" s="253"/>
      <c r="E121" s="253"/>
      <c r="F121" s="253"/>
      <c r="G121" s="253"/>
      <c r="H121" s="253"/>
      <c r="I121" s="253"/>
      <c r="J121" s="253"/>
      <c r="K121" s="253"/>
      <c r="L121" s="253"/>
    </row>
    <row r="122" spans="2:12" x14ac:dyDescent="0.2">
      <c r="B122" s="253"/>
      <c r="C122" s="253"/>
      <c r="D122" s="253"/>
      <c r="E122" s="253"/>
      <c r="F122" s="253"/>
      <c r="G122" s="253"/>
      <c r="H122" s="253"/>
      <c r="I122" s="253"/>
      <c r="J122" s="253"/>
      <c r="K122" s="253"/>
      <c r="L122" s="253"/>
    </row>
    <row r="123" spans="2:12" x14ac:dyDescent="0.2">
      <c r="B123" s="253"/>
      <c r="C123" s="253"/>
      <c r="D123" s="253"/>
      <c r="E123" s="253"/>
      <c r="F123" s="253"/>
      <c r="G123" s="253"/>
      <c r="H123" s="253"/>
      <c r="I123" s="253"/>
      <c r="J123" s="253"/>
      <c r="K123" s="253"/>
      <c r="L123" s="253"/>
    </row>
    <row r="124" spans="2:12" x14ac:dyDescent="0.2">
      <c r="B124" s="253"/>
      <c r="C124" s="253"/>
      <c r="D124" s="253"/>
      <c r="E124" s="253"/>
      <c r="F124" s="253"/>
      <c r="G124" s="253"/>
      <c r="H124" s="253"/>
      <c r="I124" s="253"/>
      <c r="J124" s="253"/>
      <c r="K124" s="253"/>
      <c r="L124" s="253"/>
    </row>
    <row r="125" spans="2:12" x14ac:dyDescent="0.2">
      <c r="B125" s="253"/>
      <c r="C125" s="253"/>
      <c r="D125" s="253"/>
      <c r="E125" s="253"/>
      <c r="F125" s="253"/>
      <c r="G125" s="253"/>
      <c r="H125" s="253"/>
      <c r="I125" s="253"/>
      <c r="J125" s="253"/>
      <c r="K125" s="253"/>
      <c r="L125" s="253"/>
    </row>
    <row r="126" spans="2:12" x14ac:dyDescent="0.2">
      <c r="B126" s="253"/>
      <c r="C126" s="253"/>
      <c r="D126" s="253"/>
      <c r="E126" s="253"/>
      <c r="F126" s="253"/>
      <c r="G126" s="253"/>
      <c r="H126" s="253"/>
      <c r="I126" s="253"/>
      <c r="J126" s="253"/>
      <c r="K126" s="253"/>
      <c r="L126" s="253"/>
    </row>
    <row r="127" spans="2:12" x14ac:dyDescent="0.2">
      <c r="B127" s="253"/>
      <c r="C127" s="253"/>
      <c r="D127" s="253"/>
      <c r="E127" s="253"/>
      <c r="F127" s="253"/>
      <c r="G127" s="253"/>
      <c r="H127" s="253"/>
      <c r="I127" s="253"/>
      <c r="J127" s="253"/>
      <c r="K127" s="253"/>
      <c r="L127" s="253"/>
    </row>
    <row r="128" spans="2:12" x14ac:dyDescent="0.2">
      <c r="B128" s="253"/>
      <c r="C128" s="253"/>
      <c r="D128" s="253"/>
      <c r="E128" s="253"/>
      <c r="F128" s="253"/>
      <c r="G128" s="253"/>
      <c r="H128" s="253"/>
      <c r="I128" s="253"/>
      <c r="J128" s="253"/>
      <c r="K128" s="253"/>
      <c r="L128" s="253"/>
    </row>
    <row r="129" spans="1:12" x14ac:dyDescent="0.2">
      <c r="B129" s="253"/>
      <c r="C129" s="253"/>
      <c r="D129" s="253"/>
      <c r="E129" s="253"/>
      <c r="F129" s="253"/>
      <c r="G129" s="253"/>
      <c r="H129" s="253"/>
      <c r="I129" s="253"/>
      <c r="J129" s="253"/>
      <c r="K129" s="253"/>
      <c r="L129" s="253"/>
    </row>
    <row r="130" spans="1:12" x14ac:dyDescent="0.2">
      <c r="B130" s="253"/>
      <c r="C130" s="253"/>
      <c r="D130" s="253"/>
      <c r="E130" s="253"/>
      <c r="F130" s="253"/>
      <c r="G130" s="253"/>
      <c r="H130" s="253"/>
      <c r="I130" s="253"/>
      <c r="J130" s="253"/>
      <c r="K130" s="253"/>
      <c r="L130" s="253"/>
    </row>
    <row r="131" spans="1:12" x14ac:dyDescent="0.2">
      <c r="B131" s="253"/>
      <c r="C131" s="253"/>
      <c r="D131" s="253"/>
      <c r="E131" s="253"/>
      <c r="F131" s="253"/>
      <c r="G131" s="253"/>
      <c r="H131" s="253"/>
      <c r="I131" s="253"/>
      <c r="J131" s="253"/>
      <c r="K131" s="253"/>
      <c r="L131" s="253"/>
    </row>
    <row r="132" spans="1:12" x14ac:dyDescent="0.2">
      <c r="B132" s="253"/>
      <c r="C132" s="253"/>
      <c r="D132" s="253"/>
      <c r="E132" s="253"/>
      <c r="F132" s="253"/>
      <c r="G132" s="253"/>
      <c r="H132" s="253"/>
      <c r="I132" s="253"/>
      <c r="J132" s="253"/>
      <c r="K132" s="253"/>
      <c r="L132" s="253"/>
    </row>
    <row r="133" spans="1:12" x14ac:dyDescent="0.2">
      <c r="B133" s="253"/>
      <c r="C133" s="253"/>
      <c r="D133" s="253"/>
      <c r="E133" s="253"/>
      <c r="F133" s="253"/>
      <c r="G133" s="253"/>
      <c r="H133" s="253"/>
      <c r="I133" s="253"/>
      <c r="J133" s="253"/>
      <c r="K133" s="253"/>
      <c r="L133" s="253"/>
    </row>
    <row r="134" spans="1:12" x14ac:dyDescent="0.2">
      <c r="B134" s="253"/>
      <c r="C134" s="253"/>
      <c r="D134" s="253"/>
      <c r="E134" s="253"/>
      <c r="F134" s="253"/>
      <c r="G134" s="253"/>
      <c r="H134" s="253"/>
      <c r="I134" s="253"/>
      <c r="J134" s="253"/>
      <c r="K134" s="253"/>
      <c r="L134" s="253"/>
    </row>
    <row r="135" spans="1:12" x14ac:dyDescent="0.2">
      <c r="B135" s="253"/>
      <c r="C135" s="253"/>
      <c r="D135" s="253"/>
      <c r="E135" s="253"/>
      <c r="F135" s="253"/>
      <c r="G135" s="253"/>
      <c r="H135" s="253"/>
      <c r="I135" s="253"/>
      <c r="J135" s="253"/>
      <c r="K135" s="253"/>
      <c r="L135" s="253"/>
    </row>
    <row r="136" spans="1:12" x14ac:dyDescent="0.2">
      <c r="B136" s="253"/>
      <c r="C136" s="253"/>
      <c r="D136" s="253"/>
      <c r="E136" s="253"/>
      <c r="F136" s="253"/>
      <c r="G136" s="253"/>
      <c r="H136" s="253"/>
      <c r="I136" s="253"/>
      <c r="J136" s="253"/>
      <c r="K136" s="253"/>
      <c r="L136" s="253"/>
    </row>
    <row r="137" spans="1:12" x14ac:dyDescent="0.2">
      <c r="B137" s="253"/>
      <c r="C137" s="253"/>
      <c r="D137" s="253"/>
      <c r="E137" s="253"/>
      <c r="F137" s="253"/>
      <c r="G137" s="253"/>
      <c r="H137" s="253"/>
      <c r="I137" s="253"/>
      <c r="J137" s="253"/>
      <c r="K137" s="253"/>
      <c r="L137" s="253"/>
    </row>
    <row r="138" spans="1:12" x14ac:dyDescent="0.2">
      <c r="B138" s="253"/>
      <c r="C138" s="253"/>
      <c r="D138" s="253"/>
      <c r="E138" s="253"/>
      <c r="F138" s="253"/>
      <c r="G138" s="253"/>
      <c r="H138" s="253"/>
      <c r="I138" s="253"/>
      <c r="J138" s="253"/>
      <c r="K138" s="253"/>
      <c r="L138" s="253"/>
    </row>
    <row r="139" spans="1:12" ht="54.75" customHeight="1" x14ac:dyDescent="0.2">
      <c r="A139" s="253"/>
      <c r="B139" s="253"/>
      <c r="C139" s="253"/>
      <c r="D139" s="253"/>
      <c r="E139" s="253"/>
      <c r="F139" s="253"/>
      <c r="G139" s="253"/>
      <c r="H139" s="253"/>
      <c r="I139" s="253"/>
      <c r="J139" s="253"/>
      <c r="K139" s="253"/>
      <c r="L139" s="253"/>
    </row>
    <row r="140" spans="1:12" ht="14.25" customHeight="1" x14ac:dyDescent="0.2">
      <c r="B140" s="253"/>
      <c r="C140" s="253"/>
      <c r="D140" s="253"/>
      <c r="E140" s="253"/>
      <c r="F140" s="253"/>
      <c r="G140" s="253"/>
      <c r="H140" s="253"/>
      <c r="I140" s="253"/>
      <c r="J140" s="253"/>
      <c r="K140" s="253"/>
      <c r="L140" s="253"/>
    </row>
    <row r="141" spans="1:12" x14ac:dyDescent="0.2">
      <c r="B141" s="253"/>
      <c r="C141" s="253"/>
      <c r="D141" s="253"/>
      <c r="E141" s="253"/>
      <c r="F141" s="253"/>
      <c r="G141" s="253"/>
      <c r="H141" s="253"/>
      <c r="I141" s="253"/>
      <c r="J141" s="253"/>
      <c r="K141" s="253"/>
      <c r="L141" s="253"/>
    </row>
    <row r="142" spans="1:12" x14ac:dyDescent="0.2">
      <c r="B142" s="253"/>
      <c r="C142" s="253"/>
      <c r="D142" s="253"/>
      <c r="E142" s="253"/>
      <c r="F142" s="253"/>
      <c r="G142" s="253"/>
      <c r="H142" s="253"/>
      <c r="I142" s="253"/>
      <c r="J142" s="253"/>
      <c r="K142" s="253"/>
      <c r="L142" s="253"/>
    </row>
    <row r="143" spans="1:12" x14ac:dyDescent="0.2">
      <c r="B143" s="253"/>
      <c r="C143" s="253"/>
      <c r="D143" s="253"/>
      <c r="E143" s="253"/>
      <c r="F143" s="253"/>
      <c r="G143" s="253"/>
      <c r="H143" s="253"/>
      <c r="I143" s="253"/>
      <c r="J143" s="253"/>
      <c r="K143" s="253"/>
      <c r="L143" s="253"/>
    </row>
    <row r="144" spans="1:12" x14ac:dyDescent="0.2">
      <c r="B144" s="253"/>
      <c r="C144" s="253"/>
      <c r="D144" s="253"/>
      <c r="E144" s="253"/>
      <c r="F144" s="253"/>
      <c r="G144" s="253"/>
      <c r="H144" s="253"/>
      <c r="I144" s="253"/>
      <c r="J144" s="253"/>
      <c r="K144" s="253"/>
      <c r="L144" s="253"/>
    </row>
    <row r="145" spans="2:12" x14ac:dyDescent="0.2">
      <c r="B145" s="253"/>
      <c r="C145" s="253"/>
      <c r="D145" s="253"/>
      <c r="E145" s="253"/>
      <c r="F145" s="253"/>
      <c r="G145" s="253"/>
      <c r="H145" s="253"/>
      <c r="I145" s="253"/>
      <c r="J145" s="253"/>
      <c r="K145" s="253"/>
      <c r="L145" s="253"/>
    </row>
    <row r="146" spans="2:12" x14ac:dyDescent="0.2">
      <c r="B146" s="253"/>
      <c r="C146" s="253"/>
      <c r="D146" s="253"/>
      <c r="E146" s="253"/>
      <c r="F146" s="253"/>
      <c r="G146" s="253"/>
      <c r="H146" s="253"/>
      <c r="I146" s="253"/>
      <c r="J146" s="253"/>
      <c r="K146" s="253"/>
      <c r="L146" s="253"/>
    </row>
    <row r="147" spans="2:12" x14ac:dyDescent="0.2">
      <c r="B147" s="253"/>
      <c r="C147" s="253"/>
      <c r="D147" s="253"/>
      <c r="E147" s="253"/>
      <c r="F147" s="253"/>
      <c r="G147" s="253"/>
      <c r="H147" s="253"/>
      <c r="I147" s="253"/>
      <c r="J147" s="253"/>
      <c r="K147" s="253"/>
      <c r="L147" s="253"/>
    </row>
    <row r="148" spans="2:12" x14ac:dyDescent="0.2">
      <c r="B148" s="253"/>
      <c r="C148" s="253"/>
      <c r="D148" s="253"/>
      <c r="E148" s="253"/>
      <c r="F148" s="253"/>
      <c r="G148" s="253"/>
      <c r="H148" s="253"/>
      <c r="I148" s="253"/>
      <c r="J148" s="253"/>
      <c r="K148" s="253"/>
      <c r="L148" s="253"/>
    </row>
    <row r="149" spans="2:12" x14ac:dyDescent="0.2">
      <c r="B149" s="253"/>
      <c r="C149" s="253"/>
      <c r="D149" s="253"/>
      <c r="E149" s="253"/>
      <c r="F149" s="253"/>
      <c r="G149" s="253"/>
      <c r="H149" s="253"/>
      <c r="I149" s="253"/>
      <c r="J149" s="253"/>
      <c r="K149" s="253"/>
      <c r="L149" s="253"/>
    </row>
    <row r="150" spans="2:12" x14ac:dyDescent="0.2">
      <c r="B150" s="253"/>
      <c r="C150" s="253"/>
      <c r="D150" s="253"/>
      <c r="E150" s="253"/>
      <c r="F150" s="253"/>
      <c r="G150" s="253"/>
      <c r="H150" s="253"/>
      <c r="I150" s="253"/>
      <c r="J150" s="253"/>
      <c r="K150" s="253"/>
      <c r="L150" s="253"/>
    </row>
    <row r="151" spans="2:12" x14ac:dyDescent="0.2">
      <c r="B151" s="253"/>
      <c r="C151" s="253"/>
      <c r="D151" s="253"/>
      <c r="E151" s="253"/>
      <c r="F151" s="253"/>
      <c r="G151" s="253"/>
      <c r="H151" s="253"/>
      <c r="I151" s="253"/>
      <c r="J151" s="253"/>
      <c r="K151" s="253"/>
      <c r="L151" s="253"/>
    </row>
    <row r="152" spans="2:12" x14ac:dyDescent="0.2">
      <c r="B152" s="253"/>
      <c r="C152" s="253"/>
      <c r="D152" s="253"/>
      <c r="E152" s="253"/>
      <c r="F152" s="253"/>
      <c r="G152" s="253"/>
      <c r="H152" s="253"/>
      <c r="I152" s="253"/>
      <c r="J152" s="253"/>
      <c r="K152" s="253"/>
      <c r="L152" s="253"/>
    </row>
    <row r="153" spans="2:12" x14ac:dyDescent="0.2">
      <c r="B153" s="253"/>
      <c r="C153" s="253"/>
      <c r="D153" s="253"/>
      <c r="E153" s="253"/>
      <c r="F153" s="253"/>
      <c r="G153" s="253"/>
      <c r="H153" s="253"/>
      <c r="I153" s="253"/>
      <c r="J153" s="253"/>
      <c r="K153" s="253"/>
      <c r="L153" s="253"/>
    </row>
    <row r="154" spans="2:12" x14ac:dyDescent="0.2">
      <c r="B154" s="253"/>
      <c r="C154" s="253"/>
      <c r="D154" s="253"/>
      <c r="E154" s="253"/>
      <c r="F154" s="253"/>
      <c r="G154" s="253"/>
      <c r="H154" s="253"/>
      <c r="I154" s="253"/>
      <c r="J154" s="253"/>
      <c r="K154" s="253"/>
      <c r="L154" s="253"/>
    </row>
    <row r="155" spans="2:12" x14ac:dyDescent="0.2">
      <c r="B155" s="253"/>
      <c r="C155" s="253"/>
      <c r="D155" s="253"/>
      <c r="E155" s="253"/>
      <c r="F155" s="253"/>
      <c r="G155" s="253"/>
      <c r="H155" s="253"/>
      <c r="I155" s="253"/>
      <c r="J155" s="253"/>
      <c r="K155" s="253"/>
      <c r="L155" s="253"/>
    </row>
    <row r="156" spans="2:12" x14ac:dyDescent="0.2">
      <c r="B156" s="253"/>
      <c r="C156" s="253"/>
      <c r="D156" s="253"/>
      <c r="E156" s="253"/>
      <c r="F156" s="253"/>
      <c r="G156" s="253"/>
      <c r="H156" s="253"/>
      <c r="I156" s="253"/>
      <c r="J156" s="253"/>
      <c r="K156" s="253"/>
      <c r="L156" s="253"/>
    </row>
    <row r="157" spans="2:12" x14ac:dyDescent="0.2">
      <c r="B157" s="253"/>
      <c r="C157" s="253"/>
      <c r="D157" s="253"/>
      <c r="E157" s="253"/>
      <c r="F157" s="253"/>
      <c r="G157" s="253"/>
      <c r="H157" s="253"/>
      <c r="I157" s="253"/>
      <c r="J157" s="253"/>
      <c r="K157" s="253"/>
      <c r="L157" s="253"/>
    </row>
    <row r="158" spans="2:12" x14ac:dyDescent="0.2">
      <c r="B158" s="253"/>
      <c r="C158" s="253"/>
      <c r="D158" s="253"/>
      <c r="E158" s="253"/>
      <c r="F158" s="253"/>
      <c r="G158" s="253"/>
      <c r="H158" s="253"/>
      <c r="I158" s="253"/>
      <c r="J158" s="253"/>
      <c r="K158" s="253"/>
      <c r="L158" s="253"/>
    </row>
    <row r="159" spans="2:12" x14ac:dyDescent="0.2">
      <c r="B159" s="253"/>
      <c r="C159" s="253"/>
      <c r="D159" s="253"/>
      <c r="E159" s="253"/>
      <c r="F159" s="253"/>
      <c r="G159" s="253"/>
      <c r="H159" s="253"/>
      <c r="I159" s="253"/>
      <c r="J159" s="253"/>
      <c r="K159" s="253"/>
      <c r="L159" s="253"/>
    </row>
    <row r="160" spans="2:12" x14ac:dyDescent="0.2">
      <c r="B160" s="253"/>
      <c r="C160" s="253"/>
      <c r="D160" s="253"/>
      <c r="E160" s="253"/>
      <c r="F160" s="253"/>
      <c r="G160" s="253"/>
      <c r="H160" s="253"/>
      <c r="I160" s="253"/>
      <c r="J160" s="253"/>
      <c r="K160" s="253"/>
      <c r="L160" s="253"/>
    </row>
    <row r="161" spans="2:12" x14ac:dyDescent="0.2">
      <c r="B161" s="253"/>
      <c r="C161" s="253"/>
      <c r="D161" s="253"/>
      <c r="E161" s="253"/>
      <c r="F161" s="253"/>
      <c r="G161" s="253"/>
      <c r="H161" s="253"/>
      <c r="I161" s="253"/>
      <c r="J161" s="253"/>
      <c r="K161" s="253"/>
      <c r="L161" s="253"/>
    </row>
    <row r="162" spans="2:12" x14ac:dyDescent="0.2">
      <c r="B162" s="253"/>
      <c r="C162" s="253"/>
      <c r="D162" s="253"/>
      <c r="E162" s="253"/>
      <c r="F162" s="253"/>
      <c r="G162" s="253"/>
      <c r="H162" s="253"/>
      <c r="I162" s="253"/>
      <c r="J162" s="253"/>
      <c r="K162" s="253"/>
      <c r="L162" s="253"/>
    </row>
    <row r="163" spans="2:12" x14ac:dyDescent="0.2">
      <c r="B163" s="253"/>
      <c r="C163" s="253"/>
      <c r="D163" s="253"/>
      <c r="E163" s="253"/>
      <c r="F163" s="253"/>
      <c r="G163" s="253"/>
      <c r="H163" s="253"/>
      <c r="I163" s="253"/>
      <c r="J163" s="253"/>
      <c r="K163" s="253"/>
      <c r="L163" s="253"/>
    </row>
    <row r="164" spans="2:12" x14ac:dyDescent="0.2">
      <c r="B164" s="253"/>
      <c r="C164" s="253"/>
      <c r="D164" s="253"/>
      <c r="E164" s="253"/>
      <c r="F164" s="253"/>
      <c r="G164" s="253"/>
      <c r="H164" s="253"/>
      <c r="I164" s="253"/>
      <c r="J164" s="253"/>
      <c r="K164" s="253"/>
      <c r="L164" s="253"/>
    </row>
    <row r="165" spans="2:12" x14ac:dyDescent="0.2">
      <c r="B165" s="253"/>
      <c r="C165" s="253"/>
      <c r="D165" s="253"/>
      <c r="E165" s="253"/>
      <c r="F165" s="253"/>
      <c r="G165" s="253"/>
      <c r="H165" s="253"/>
      <c r="I165" s="253"/>
      <c r="J165" s="253"/>
      <c r="K165" s="253"/>
      <c r="L165" s="253"/>
    </row>
    <row r="166" spans="2:12" x14ac:dyDescent="0.2">
      <c r="B166" s="253"/>
      <c r="C166" s="253"/>
      <c r="D166" s="253"/>
      <c r="E166" s="253"/>
      <c r="F166" s="253"/>
      <c r="G166" s="253"/>
      <c r="H166" s="253"/>
      <c r="I166" s="253"/>
      <c r="J166" s="253"/>
      <c r="K166" s="253"/>
      <c r="L166" s="253"/>
    </row>
    <row r="167" spans="2:12" x14ac:dyDescent="0.2">
      <c r="B167" s="253"/>
      <c r="C167" s="253"/>
      <c r="D167" s="253"/>
      <c r="E167" s="253"/>
      <c r="F167" s="253"/>
      <c r="G167" s="253"/>
      <c r="H167" s="253"/>
      <c r="I167" s="253"/>
      <c r="J167" s="253"/>
      <c r="K167" s="253"/>
      <c r="L167" s="253"/>
    </row>
    <row r="168" spans="2:12" x14ac:dyDescent="0.2">
      <c r="B168" s="253"/>
      <c r="C168" s="253"/>
      <c r="D168" s="253"/>
      <c r="E168" s="253"/>
      <c r="F168" s="253"/>
      <c r="G168" s="253"/>
      <c r="H168" s="253"/>
      <c r="I168" s="253"/>
      <c r="J168" s="253"/>
      <c r="K168" s="253"/>
      <c r="L168" s="253"/>
    </row>
    <row r="169" spans="2:12" x14ac:dyDescent="0.2">
      <c r="B169" s="253"/>
      <c r="C169" s="253"/>
      <c r="D169" s="253"/>
      <c r="E169" s="253"/>
      <c r="F169" s="253"/>
      <c r="G169" s="253"/>
      <c r="H169" s="253"/>
      <c r="I169" s="253"/>
      <c r="J169" s="253"/>
      <c r="K169" s="253"/>
      <c r="L169" s="253"/>
    </row>
    <row r="170" spans="2:12" x14ac:dyDescent="0.2">
      <c r="B170" s="253"/>
      <c r="C170" s="253"/>
      <c r="D170" s="253"/>
      <c r="E170" s="253"/>
      <c r="F170" s="253"/>
      <c r="G170" s="253"/>
      <c r="H170" s="253"/>
      <c r="I170" s="253"/>
      <c r="J170" s="253"/>
      <c r="K170" s="253"/>
      <c r="L170" s="253"/>
    </row>
    <row r="171" spans="2:12" x14ac:dyDescent="0.2">
      <c r="B171" s="253"/>
      <c r="C171" s="253"/>
      <c r="D171" s="253"/>
      <c r="E171" s="253"/>
      <c r="F171" s="253"/>
      <c r="G171" s="253"/>
      <c r="H171" s="253"/>
      <c r="I171" s="253"/>
      <c r="J171" s="253"/>
      <c r="K171" s="253"/>
      <c r="L171" s="253"/>
    </row>
    <row r="172" spans="2:12" x14ac:dyDescent="0.2">
      <c r="B172" s="253"/>
      <c r="C172" s="253"/>
      <c r="D172" s="253"/>
      <c r="E172" s="253"/>
      <c r="F172" s="253"/>
      <c r="G172" s="253"/>
      <c r="H172" s="253"/>
      <c r="I172" s="253"/>
      <c r="J172" s="253"/>
      <c r="K172" s="253"/>
      <c r="L172" s="253"/>
    </row>
    <row r="173" spans="2:12" x14ac:dyDescent="0.2">
      <c r="B173" s="253"/>
      <c r="C173" s="253"/>
      <c r="D173" s="253"/>
      <c r="E173" s="253"/>
      <c r="F173" s="253"/>
      <c r="G173" s="253"/>
      <c r="H173" s="253"/>
      <c r="I173" s="253"/>
      <c r="J173" s="253"/>
      <c r="K173" s="253"/>
      <c r="L173" s="253"/>
    </row>
    <row r="174" spans="2:12" x14ac:dyDescent="0.2">
      <c r="B174" s="253"/>
      <c r="C174" s="253"/>
      <c r="D174" s="253"/>
      <c r="E174" s="253"/>
      <c r="F174" s="253"/>
      <c r="G174" s="253"/>
      <c r="H174" s="253"/>
      <c r="I174" s="253"/>
      <c r="J174" s="253"/>
      <c r="K174" s="253"/>
      <c r="L174" s="253"/>
    </row>
    <row r="175" spans="2:12" x14ac:dyDescent="0.2">
      <c r="B175" s="253"/>
      <c r="C175" s="253"/>
      <c r="D175" s="253"/>
      <c r="E175" s="253"/>
      <c r="F175" s="253"/>
      <c r="G175" s="253"/>
      <c r="H175" s="253"/>
      <c r="I175" s="253"/>
      <c r="J175" s="253"/>
      <c r="K175" s="253"/>
      <c r="L175" s="253"/>
    </row>
    <row r="176" spans="2:12" x14ac:dyDescent="0.2">
      <c r="B176" s="253"/>
      <c r="C176" s="253"/>
      <c r="D176" s="253"/>
      <c r="E176" s="253"/>
      <c r="F176" s="253"/>
      <c r="G176" s="253"/>
      <c r="H176" s="253"/>
      <c r="I176" s="253"/>
      <c r="J176" s="253"/>
      <c r="K176" s="253"/>
      <c r="L176" s="253"/>
    </row>
    <row r="177" spans="2:12" x14ac:dyDescent="0.2">
      <c r="B177" s="253"/>
      <c r="C177" s="253"/>
      <c r="D177" s="253"/>
      <c r="E177" s="253"/>
      <c r="F177" s="253"/>
      <c r="G177" s="253"/>
      <c r="H177" s="253"/>
      <c r="I177" s="253"/>
      <c r="J177" s="253"/>
      <c r="K177" s="253"/>
      <c r="L177" s="253"/>
    </row>
    <row r="178" spans="2:12" x14ac:dyDescent="0.2">
      <c r="B178" s="253"/>
      <c r="C178" s="253"/>
      <c r="D178" s="253"/>
      <c r="E178" s="253"/>
      <c r="F178" s="253"/>
      <c r="G178" s="253"/>
      <c r="H178" s="253"/>
      <c r="I178" s="253"/>
      <c r="J178" s="253"/>
      <c r="K178" s="253"/>
      <c r="L178" s="253"/>
    </row>
    <row r="179" spans="2:12" x14ac:dyDescent="0.2">
      <c r="B179" s="253"/>
      <c r="C179" s="253"/>
      <c r="D179" s="253"/>
      <c r="E179" s="253"/>
      <c r="F179" s="253"/>
      <c r="G179" s="253"/>
      <c r="H179" s="253"/>
      <c r="I179" s="253"/>
      <c r="J179" s="253"/>
      <c r="K179" s="253"/>
      <c r="L179" s="253"/>
    </row>
    <row r="180" spans="2:12" x14ac:dyDescent="0.2">
      <c r="B180" s="253"/>
      <c r="C180" s="253"/>
      <c r="D180" s="253"/>
      <c r="E180" s="253"/>
      <c r="F180" s="253"/>
      <c r="G180" s="253"/>
      <c r="H180" s="253"/>
      <c r="I180" s="253"/>
      <c r="J180" s="253"/>
      <c r="K180" s="253"/>
      <c r="L180" s="253"/>
    </row>
    <row r="181" spans="2:12" x14ac:dyDescent="0.2">
      <c r="B181" s="253"/>
      <c r="C181" s="253"/>
      <c r="D181" s="253"/>
      <c r="E181" s="253"/>
      <c r="F181" s="253"/>
      <c r="G181" s="253"/>
      <c r="H181" s="253"/>
      <c r="I181" s="253"/>
      <c r="J181" s="253"/>
      <c r="K181" s="253"/>
      <c r="L181" s="253"/>
    </row>
    <row r="182" spans="2:12" x14ac:dyDescent="0.2">
      <c r="B182" s="253"/>
      <c r="C182" s="253"/>
      <c r="D182" s="253"/>
      <c r="E182" s="253"/>
      <c r="F182" s="253"/>
      <c r="G182" s="253"/>
      <c r="H182" s="253"/>
      <c r="I182" s="253"/>
      <c r="J182" s="253"/>
      <c r="K182" s="253"/>
      <c r="L182" s="253"/>
    </row>
    <row r="183" spans="2:12" x14ac:dyDescent="0.2">
      <c r="B183" s="253"/>
      <c r="C183" s="253"/>
      <c r="D183" s="253"/>
      <c r="E183" s="253"/>
      <c r="F183" s="253"/>
      <c r="G183" s="253"/>
      <c r="H183" s="253"/>
      <c r="I183" s="253"/>
      <c r="J183" s="253"/>
      <c r="K183" s="253"/>
      <c r="L183" s="253"/>
    </row>
    <row r="184" spans="2:12" x14ac:dyDescent="0.2">
      <c r="B184" s="253"/>
      <c r="C184" s="253"/>
      <c r="D184" s="253"/>
      <c r="E184" s="253"/>
      <c r="F184" s="253"/>
      <c r="G184" s="253"/>
      <c r="H184" s="253"/>
      <c r="I184" s="253"/>
      <c r="J184" s="253"/>
      <c r="K184" s="253"/>
      <c r="L184" s="253"/>
    </row>
    <row r="185" spans="2:12" x14ac:dyDescent="0.2">
      <c r="B185" s="253"/>
      <c r="C185" s="253"/>
      <c r="D185" s="253"/>
      <c r="E185" s="253"/>
      <c r="F185" s="253"/>
      <c r="G185" s="253"/>
      <c r="H185" s="253"/>
      <c r="I185" s="253"/>
      <c r="J185" s="253"/>
      <c r="K185" s="253"/>
      <c r="L185" s="253"/>
    </row>
    <row r="186" spans="2:12" x14ac:dyDescent="0.2">
      <c r="B186" s="253"/>
      <c r="C186" s="253"/>
      <c r="D186" s="253"/>
      <c r="E186" s="253"/>
      <c r="F186" s="253"/>
      <c r="G186" s="253"/>
      <c r="H186" s="253"/>
      <c r="I186" s="253"/>
      <c r="J186" s="253"/>
      <c r="K186" s="253"/>
      <c r="L186" s="253"/>
    </row>
    <row r="187" spans="2:12" x14ac:dyDescent="0.2">
      <c r="B187" s="253"/>
      <c r="C187" s="253"/>
      <c r="D187" s="253"/>
      <c r="E187" s="253"/>
      <c r="F187" s="253"/>
      <c r="G187" s="253"/>
      <c r="H187" s="253"/>
      <c r="I187" s="253"/>
      <c r="J187" s="253"/>
      <c r="K187" s="253"/>
      <c r="L187" s="253"/>
    </row>
    <row r="188" spans="2:12" x14ac:dyDescent="0.2">
      <c r="B188" s="253"/>
      <c r="C188" s="253"/>
      <c r="D188" s="253"/>
      <c r="E188" s="253"/>
      <c r="F188" s="253"/>
      <c r="G188" s="253"/>
      <c r="H188" s="253"/>
      <c r="I188" s="253"/>
      <c r="J188" s="253"/>
      <c r="K188" s="253"/>
      <c r="L188" s="253"/>
    </row>
    <row r="189" spans="2:12" x14ac:dyDescent="0.2">
      <c r="B189" s="253"/>
      <c r="C189" s="253"/>
      <c r="D189" s="253"/>
      <c r="E189" s="253"/>
      <c r="F189" s="253"/>
      <c r="G189" s="253"/>
      <c r="H189" s="253"/>
      <c r="I189" s="253"/>
      <c r="J189" s="253"/>
      <c r="K189" s="253"/>
      <c r="L189" s="253"/>
    </row>
    <row r="190" spans="2:12" x14ac:dyDescent="0.2">
      <c r="B190" s="253"/>
      <c r="C190" s="253"/>
      <c r="D190" s="253"/>
      <c r="E190" s="253"/>
      <c r="F190" s="253"/>
      <c r="G190" s="253"/>
      <c r="H190" s="253"/>
      <c r="I190" s="253"/>
      <c r="J190" s="253"/>
      <c r="K190" s="253"/>
      <c r="L190" s="253"/>
    </row>
    <row r="191" spans="2:12" x14ac:dyDescent="0.2">
      <c r="B191" s="253"/>
      <c r="C191" s="253"/>
      <c r="D191" s="253"/>
      <c r="E191" s="253"/>
      <c r="F191" s="253"/>
      <c r="G191" s="253"/>
      <c r="H191" s="253"/>
      <c r="I191" s="253"/>
      <c r="J191" s="253"/>
      <c r="K191" s="253"/>
      <c r="L191" s="253"/>
    </row>
    <row r="192" spans="2:12" x14ac:dyDescent="0.2">
      <c r="B192" s="253"/>
      <c r="C192" s="253"/>
      <c r="D192" s="253"/>
      <c r="E192" s="253"/>
      <c r="F192" s="253"/>
      <c r="G192" s="253"/>
      <c r="H192" s="253"/>
      <c r="I192" s="253"/>
      <c r="J192" s="253"/>
      <c r="K192" s="253"/>
      <c r="L192" s="253"/>
    </row>
    <row r="193" spans="2:12" x14ac:dyDescent="0.2">
      <c r="B193" s="253"/>
      <c r="C193" s="253"/>
      <c r="D193" s="253"/>
      <c r="E193" s="253"/>
      <c r="F193" s="253"/>
      <c r="G193" s="253"/>
      <c r="H193" s="253"/>
      <c r="I193" s="253"/>
      <c r="J193" s="253"/>
      <c r="K193" s="253"/>
      <c r="L193" s="253"/>
    </row>
    <row r="194" spans="2:12" x14ac:dyDescent="0.2">
      <c r="B194" s="253"/>
      <c r="C194" s="253"/>
      <c r="D194" s="253"/>
      <c r="E194" s="253"/>
      <c r="F194" s="253"/>
      <c r="G194" s="253"/>
      <c r="H194" s="253"/>
      <c r="I194" s="253"/>
      <c r="J194" s="253"/>
      <c r="K194" s="253"/>
      <c r="L194" s="253"/>
    </row>
    <row r="195" spans="2:12" x14ac:dyDescent="0.2">
      <c r="B195" s="253"/>
      <c r="C195" s="253"/>
      <c r="D195" s="253"/>
      <c r="E195" s="253"/>
      <c r="F195" s="253"/>
      <c r="G195" s="253"/>
      <c r="H195" s="253"/>
      <c r="I195" s="253"/>
      <c r="J195" s="253"/>
      <c r="K195" s="253"/>
      <c r="L195" s="253"/>
    </row>
    <row r="196" spans="2:12" x14ac:dyDescent="0.2">
      <c r="B196" s="253"/>
      <c r="C196" s="253"/>
      <c r="D196" s="253"/>
      <c r="E196" s="253"/>
      <c r="F196" s="253"/>
      <c r="G196" s="253"/>
      <c r="H196" s="253"/>
      <c r="I196" s="253"/>
      <c r="J196" s="253"/>
      <c r="K196" s="253"/>
      <c r="L196" s="253"/>
    </row>
    <row r="197" spans="2:12" x14ac:dyDescent="0.2">
      <c r="B197" s="253"/>
      <c r="C197" s="253"/>
      <c r="D197" s="253"/>
      <c r="E197" s="253"/>
      <c r="F197" s="253"/>
      <c r="G197" s="253"/>
      <c r="H197" s="253"/>
      <c r="I197" s="253"/>
      <c r="J197" s="253"/>
      <c r="K197" s="253"/>
      <c r="L197" s="253"/>
    </row>
    <row r="198" spans="2:12" x14ac:dyDescent="0.2">
      <c r="B198" s="253"/>
      <c r="C198" s="253"/>
      <c r="D198" s="253"/>
      <c r="E198" s="253"/>
      <c r="F198" s="253"/>
      <c r="G198" s="253"/>
      <c r="H198" s="253"/>
      <c r="I198" s="253"/>
      <c r="J198" s="253"/>
      <c r="K198" s="253"/>
      <c r="L198" s="253"/>
    </row>
    <row r="199" spans="2:12" x14ac:dyDescent="0.2">
      <c r="B199" s="253"/>
      <c r="C199" s="253"/>
      <c r="D199" s="253"/>
      <c r="E199" s="253"/>
      <c r="F199" s="253"/>
      <c r="G199" s="253"/>
      <c r="H199" s="253"/>
      <c r="I199" s="253"/>
      <c r="J199" s="253"/>
      <c r="K199" s="253"/>
      <c r="L199" s="253"/>
    </row>
    <row r="200" spans="2:12" x14ac:dyDescent="0.2">
      <c r="B200" s="253"/>
      <c r="C200" s="253"/>
      <c r="D200" s="253"/>
      <c r="E200" s="253"/>
      <c r="F200" s="253"/>
      <c r="G200" s="253"/>
      <c r="H200" s="253"/>
      <c r="I200" s="253"/>
      <c r="J200" s="253"/>
      <c r="K200" s="253"/>
      <c r="L200" s="253"/>
    </row>
    <row r="201" spans="2:12" x14ac:dyDescent="0.2">
      <c r="B201" s="253"/>
      <c r="C201" s="253"/>
      <c r="D201" s="253"/>
      <c r="E201" s="253"/>
      <c r="F201" s="253"/>
      <c r="G201" s="253"/>
      <c r="H201" s="253"/>
      <c r="I201" s="253"/>
      <c r="J201" s="253"/>
      <c r="K201" s="253"/>
      <c r="L201" s="253"/>
    </row>
    <row r="202" spans="2:12" x14ac:dyDescent="0.2">
      <c r="B202" s="253"/>
      <c r="C202" s="253"/>
      <c r="D202" s="253"/>
      <c r="E202" s="253"/>
      <c r="F202" s="253"/>
      <c r="G202" s="253"/>
      <c r="H202" s="253"/>
      <c r="I202" s="253"/>
      <c r="J202" s="253"/>
      <c r="K202" s="253"/>
      <c r="L202" s="253"/>
    </row>
    <row r="203" spans="2:12" x14ac:dyDescent="0.2">
      <c r="B203" s="253"/>
      <c r="C203" s="253"/>
      <c r="D203" s="253"/>
      <c r="E203" s="253"/>
      <c r="F203" s="253"/>
      <c r="G203" s="253"/>
      <c r="H203" s="253"/>
      <c r="I203" s="253"/>
      <c r="J203" s="253"/>
      <c r="K203" s="253"/>
      <c r="L203" s="253"/>
    </row>
    <row r="204" spans="2:12" x14ac:dyDescent="0.2">
      <c r="B204" s="253"/>
      <c r="C204" s="253"/>
      <c r="D204" s="253"/>
      <c r="E204" s="253"/>
      <c r="F204" s="253"/>
      <c r="G204" s="253"/>
      <c r="H204" s="253"/>
      <c r="I204" s="253"/>
      <c r="J204" s="253"/>
      <c r="K204" s="253"/>
      <c r="L204" s="253"/>
    </row>
    <row r="205" spans="2:12" x14ac:dyDescent="0.2">
      <c r="B205" s="253"/>
      <c r="C205" s="253"/>
      <c r="D205" s="253"/>
      <c r="E205" s="253"/>
      <c r="F205" s="253"/>
      <c r="G205" s="253"/>
      <c r="H205" s="253"/>
      <c r="I205" s="253"/>
      <c r="J205" s="253"/>
      <c r="K205" s="253"/>
      <c r="L205" s="253"/>
    </row>
    <row r="206" spans="2:12" x14ac:dyDescent="0.2">
      <c r="B206" s="253"/>
      <c r="C206" s="253"/>
      <c r="D206" s="253"/>
      <c r="E206" s="253"/>
      <c r="F206" s="253"/>
      <c r="G206" s="253"/>
      <c r="H206" s="253"/>
      <c r="I206" s="253"/>
      <c r="J206" s="253"/>
      <c r="K206" s="253"/>
      <c r="L206" s="253"/>
    </row>
    <row r="207" spans="2:12" x14ac:dyDescent="0.2">
      <c r="B207" s="253"/>
      <c r="C207" s="253"/>
      <c r="D207" s="253"/>
      <c r="E207" s="253"/>
      <c r="F207" s="253"/>
      <c r="G207" s="253"/>
      <c r="H207" s="253"/>
      <c r="I207" s="253"/>
      <c r="J207" s="253"/>
      <c r="K207" s="253"/>
      <c r="L207" s="253"/>
    </row>
    <row r="208" spans="2:12" x14ac:dyDescent="0.2">
      <c r="B208" s="253"/>
      <c r="C208" s="253"/>
      <c r="D208" s="253"/>
      <c r="E208" s="253"/>
      <c r="F208" s="253"/>
      <c r="G208" s="253"/>
      <c r="H208" s="253"/>
      <c r="I208" s="253"/>
      <c r="J208" s="253"/>
      <c r="K208" s="253"/>
      <c r="L208" s="253"/>
    </row>
    <row r="209" spans="2:12" x14ac:dyDescent="0.2">
      <c r="B209" s="253"/>
      <c r="C209" s="253"/>
      <c r="D209" s="253"/>
      <c r="E209" s="253"/>
      <c r="F209" s="253"/>
      <c r="G209" s="253"/>
      <c r="H209" s="253"/>
      <c r="I209" s="253"/>
      <c r="J209" s="253"/>
      <c r="K209" s="253"/>
      <c r="L209" s="253"/>
    </row>
    <row r="210" spans="2:12" x14ac:dyDescent="0.2">
      <c r="B210" s="253"/>
      <c r="C210" s="253"/>
      <c r="D210" s="253"/>
      <c r="E210" s="253"/>
      <c r="F210" s="253"/>
      <c r="G210" s="253"/>
      <c r="H210" s="253"/>
      <c r="I210" s="253"/>
      <c r="J210" s="253"/>
      <c r="K210" s="253"/>
      <c r="L210" s="253"/>
    </row>
    <row r="211" spans="2:12" x14ac:dyDescent="0.2">
      <c r="B211" s="253"/>
      <c r="C211" s="253"/>
      <c r="D211" s="253"/>
      <c r="E211" s="253"/>
      <c r="F211" s="253"/>
      <c r="G211" s="253"/>
      <c r="H211" s="253"/>
      <c r="I211" s="253"/>
      <c r="J211" s="253"/>
      <c r="K211" s="253"/>
      <c r="L211" s="253"/>
    </row>
    <row r="212" spans="2:12" x14ac:dyDescent="0.2">
      <c r="B212" s="253"/>
      <c r="C212" s="253"/>
      <c r="D212" s="253"/>
      <c r="E212" s="253"/>
      <c r="F212" s="253"/>
      <c r="G212" s="253"/>
      <c r="H212" s="253"/>
      <c r="I212" s="253"/>
      <c r="J212" s="253"/>
      <c r="K212" s="253"/>
      <c r="L212" s="253"/>
    </row>
    <row r="213" spans="2:12" x14ac:dyDescent="0.2">
      <c r="B213" s="253"/>
      <c r="C213" s="253"/>
      <c r="D213" s="253"/>
      <c r="E213" s="253"/>
      <c r="F213" s="253"/>
      <c r="G213" s="253"/>
      <c r="H213" s="253"/>
      <c r="I213" s="253"/>
      <c r="J213" s="253"/>
      <c r="K213" s="253"/>
      <c r="L213" s="253"/>
    </row>
    <row r="214" spans="2:12" x14ac:dyDescent="0.2">
      <c r="B214" s="253"/>
      <c r="C214" s="253"/>
      <c r="D214" s="253"/>
      <c r="E214" s="253"/>
      <c r="F214" s="253"/>
      <c r="G214" s="253"/>
      <c r="H214" s="253"/>
      <c r="I214" s="253"/>
      <c r="J214" s="253"/>
      <c r="K214" s="253"/>
      <c r="L214" s="253"/>
    </row>
    <row r="215" spans="2:12" x14ac:dyDescent="0.2">
      <c r="B215" s="253"/>
      <c r="C215" s="253"/>
      <c r="D215" s="253"/>
      <c r="E215" s="253"/>
      <c r="F215" s="253"/>
      <c r="G215" s="253"/>
      <c r="H215" s="253"/>
      <c r="I215" s="253"/>
      <c r="J215" s="253"/>
      <c r="K215" s="253"/>
      <c r="L215" s="253"/>
    </row>
    <row r="216" spans="2:12" x14ac:dyDescent="0.2">
      <c r="B216" s="253"/>
      <c r="C216" s="253"/>
      <c r="D216" s="253"/>
      <c r="E216" s="253"/>
      <c r="F216" s="253"/>
      <c r="G216" s="253"/>
      <c r="H216" s="253"/>
      <c r="I216" s="253"/>
      <c r="J216" s="253"/>
      <c r="K216" s="253"/>
      <c r="L216" s="253"/>
    </row>
    <row r="217" spans="2:12" x14ac:dyDescent="0.2">
      <c r="B217" s="253"/>
      <c r="C217" s="253"/>
      <c r="D217" s="253"/>
      <c r="E217" s="253"/>
      <c r="F217" s="253"/>
      <c r="G217" s="253"/>
      <c r="H217" s="253"/>
      <c r="I217" s="253"/>
      <c r="J217" s="253"/>
      <c r="K217" s="253"/>
      <c r="L217" s="253"/>
    </row>
    <row r="218" spans="2:12" x14ac:dyDescent="0.2">
      <c r="B218" s="253"/>
      <c r="C218" s="253"/>
      <c r="D218" s="253"/>
      <c r="E218" s="253"/>
      <c r="F218" s="253"/>
      <c r="G218" s="253"/>
      <c r="H218" s="253"/>
      <c r="I218" s="253"/>
      <c r="J218" s="253"/>
      <c r="K218" s="253"/>
      <c r="L218" s="253"/>
    </row>
    <row r="219" spans="2:12" x14ac:dyDescent="0.2">
      <c r="B219" s="253"/>
      <c r="C219" s="253"/>
      <c r="D219" s="253"/>
      <c r="E219" s="253"/>
      <c r="F219" s="253"/>
      <c r="G219" s="253"/>
      <c r="H219" s="253"/>
      <c r="I219" s="253"/>
      <c r="J219" s="253"/>
      <c r="K219" s="253"/>
      <c r="L219" s="253"/>
    </row>
    <row r="220" spans="2:12" x14ac:dyDescent="0.2">
      <c r="B220" s="253"/>
      <c r="C220" s="253"/>
      <c r="D220" s="253"/>
      <c r="E220" s="253"/>
      <c r="F220" s="253"/>
      <c r="G220" s="253"/>
      <c r="H220" s="253"/>
      <c r="I220" s="253"/>
      <c r="J220" s="253"/>
      <c r="K220" s="253"/>
      <c r="L220" s="253"/>
    </row>
    <row r="221" spans="2:12" x14ac:dyDescent="0.2">
      <c r="B221" s="253"/>
      <c r="C221" s="253"/>
      <c r="D221" s="253"/>
      <c r="E221" s="253"/>
      <c r="F221" s="253"/>
      <c r="G221" s="253"/>
      <c r="H221" s="253"/>
      <c r="I221" s="253"/>
      <c r="J221" s="253"/>
      <c r="K221" s="253"/>
      <c r="L221" s="253"/>
    </row>
    <row r="222" spans="2:12" x14ac:dyDescent="0.2">
      <c r="B222" s="253"/>
      <c r="C222" s="253"/>
      <c r="D222" s="253"/>
      <c r="E222" s="253"/>
      <c r="F222" s="253"/>
      <c r="G222" s="253"/>
      <c r="H222" s="253"/>
      <c r="I222" s="253"/>
      <c r="J222" s="253"/>
      <c r="K222" s="253"/>
      <c r="L222" s="253"/>
    </row>
    <row r="223" spans="2:12" x14ac:dyDescent="0.2">
      <c r="B223" s="253"/>
      <c r="C223" s="253"/>
      <c r="D223" s="253"/>
      <c r="E223" s="253"/>
      <c r="F223" s="253"/>
      <c r="G223" s="253"/>
      <c r="H223" s="253"/>
      <c r="I223" s="253"/>
      <c r="J223" s="253"/>
      <c r="K223" s="253"/>
      <c r="L223" s="253"/>
    </row>
    <row r="224" spans="2:12" x14ac:dyDescent="0.2">
      <c r="B224" s="253"/>
      <c r="C224" s="253"/>
      <c r="D224" s="253"/>
      <c r="E224" s="253"/>
      <c r="F224" s="253"/>
      <c r="G224" s="253"/>
      <c r="H224" s="253"/>
      <c r="I224" s="253"/>
      <c r="J224" s="253"/>
      <c r="K224" s="253"/>
      <c r="L224" s="253"/>
    </row>
    <row r="225" spans="2:12" x14ac:dyDescent="0.2">
      <c r="B225" s="253"/>
      <c r="C225" s="253"/>
      <c r="D225" s="253"/>
      <c r="E225" s="253"/>
      <c r="F225" s="253"/>
      <c r="G225" s="253"/>
      <c r="H225" s="253"/>
      <c r="I225" s="253"/>
      <c r="J225" s="253"/>
      <c r="K225" s="253"/>
      <c r="L225" s="253"/>
    </row>
    <row r="226" spans="2:12" x14ac:dyDescent="0.2">
      <c r="B226" s="253"/>
      <c r="C226" s="253"/>
      <c r="D226" s="253"/>
      <c r="E226" s="253"/>
      <c r="F226" s="253"/>
      <c r="G226" s="253"/>
      <c r="H226" s="253"/>
      <c r="I226" s="253"/>
      <c r="J226" s="253"/>
      <c r="K226" s="253"/>
      <c r="L226" s="253"/>
    </row>
  </sheetData>
  <sheetProtection algorithmName="SHA-512" hashValue="Gu3tMvHuXfDo2UkQRNPJNLG1Mwzi/90tbFBDZyihyQbadO4Pup1EVIomrqlbnJg4eLwY07HtZgU5dsrlNKpQuQ==" saltValue="wDd+4w58O09KBiCrSryqhQ==" spinCount="100000" sheet="1" objects="1" scenarios="1" selectLockedCells="1"/>
  <mergeCells count="11">
    <mergeCell ref="B52:R52"/>
    <mergeCell ref="C17:G17"/>
    <mergeCell ref="C18:G18"/>
    <mergeCell ref="C19:G19"/>
    <mergeCell ref="C15:G15"/>
    <mergeCell ref="B50:R50"/>
    <mergeCell ref="A2:Y2"/>
    <mergeCell ref="A1:T1"/>
    <mergeCell ref="B7:R7"/>
    <mergeCell ref="B9:R9"/>
    <mergeCell ref="C16:G16"/>
  </mergeCells>
  <pageMargins left="0.70866141732283472" right="0.70866141732283472" top="0.74803149606299213" bottom="0.74803149606299213" header="0.31496062992125984" footer="0.31496062992125984"/>
  <pageSetup paperSize="8" scale="61" fitToHeight="0" orientation="landscape" r:id="rId1"/>
  <headerFooter>
    <oddFooter>&amp;RPagina &amp;P di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15"/>
  <sheetViews>
    <sheetView zoomScale="40" workbookViewId="0">
      <selection activeCell="A2" sqref="A2:I2"/>
    </sheetView>
  </sheetViews>
  <sheetFormatPr defaultColWidth="9.140625" defaultRowHeight="15" x14ac:dyDescent="0.25"/>
  <cols>
    <col min="1" max="1" width="54" style="98" customWidth="1"/>
    <col min="2" max="2" width="5.85546875" style="98" hidden="1" customWidth="1"/>
    <col min="3" max="3" width="29.85546875" style="98" customWidth="1"/>
    <col min="4" max="4" width="21.28515625" style="98" customWidth="1"/>
    <col min="5" max="5" width="16.85546875" style="98" customWidth="1"/>
    <col min="6" max="6" width="9.140625" style="98"/>
    <col min="7" max="7" width="25" style="98" customWidth="1"/>
    <col min="8" max="8" width="68.42578125" style="98" customWidth="1"/>
    <col min="9" max="9" width="16.85546875" style="98" customWidth="1"/>
    <col min="10" max="16384" width="9.140625" style="98"/>
  </cols>
  <sheetData>
    <row r="1" spans="1:20"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20" s="140" customFormat="1" ht="71.25" customHeight="1" x14ac:dyDescent="0.25">
      <c r="A2" s="378" t="s">
        <v>0</v>
      </c>
      <c r="B2" s="378"/>
      <c r="C2" s="378"/>
      <c r="D2" s="378"/>
      <c r="E2" s="378"/>
      <c r="F2" s="378"/>
      <c r="G2" s="378"/>
      <c r="H2" s="378"/>
      <c r="I2" s="378"/>
    </row>
    <row r="3" spans="1:20" s="99" customFormat="1" ht="12.75" x14ac:dyDescent="0.2">
      <c r="D3" s="109"/>
      <c r="E3" s="109"/>
    </row>
    <row r="4" spans="1:20" s="99" customFormat="1" ht="12.75" x14ac:dyDescent="0.2">
      <c r="D4" s="109"/>
      <c r="E4" s="109"/>
    </row>
    <row r="5" spans="1:20" s="99" customFormat="1" ht="28.5" x14ac:dyDescent="0.45">
      <c r="A5" s="110" t="s">
        <v>832</v>
      </c>
      <c r="D5" s="109"/>
      <c r="E5" s="109"/>
    </row>
    <row r="6" spans="1:20" ht="15.75" thickBot="1" x14ac:dyDescent="0.3"/>
    <row r="7" spans="1:20" ht="34.5" customHeight="1" x14ac:dyDescent="0.25">
      <c r="A7" s="162" t="s">
        <v>623</v>
      </c>
      <c r="B7" s="163" t="s">
        <v>624</v>
      </c>
      <c r="C7" s="163" t="s">
        <v>833</v>
      </c>
      <c r="D7" s="516" t="s">
        <v>762</v>
      </c>
      <c r="E7" s="517"/>
      <c r="G7" s="518" t="s">
        <v>834</v>
      </c>
      <c r="H7" s="519"/>
    </row>
    <row r="8" spans="1:20" ht="66.75" customHeight="1" thickBot="1" x14ac:dyDescent="0.3">
      <c r="A8" s="165" t="s">
        <v>496</v>
      </c>
      <c r="B8" s="141">
        <f>DETERMINAZ.PROBABILITA!L15</f>
        <v>2</v>
      </c>
      <c r="C8" s="142" t="str">
        <f>IF(B8=1,CRITERI!$B$17,IF(B8=2,CRITERI!$B$18,IF(EFFICACIA!B8=3,CRITERI!$B$19,"")))</f>
        <v>MEDIO</v>
      </c>
      <c r="D8" s="181">
        <f>'MISURE IN ESSERE'!F82</f>
        <v>0.5714285714285714</v>
      </c>
      <c r="E8" s="166" t="str">
        <f t="shared" ref="E8:E11" si="0">IF(D8&lt;0.1,"Inadeguato",IF(D8&lt;0.25,"Debole",IF(D8&lt;0.5,"Adeguato",IF(D8&gt;=0.5,"Forte",""))))</f>
        <v>Forte</v>
      </c>
      <c r="G8" s="179">
        <f>AVERAGE(D8:D14)</f>
        <v>0.25854591836734692</v>
      </c>
      <c r="H8" s="169" t="str">
        <f t="shared" ref="H8" si="1">IF(G8&lt;0.1,"Inadeguato",IF(G8&lt;0.25,"Debole",IF(G8&lt;0.5,"Adeguato",IF(G8&gt;=0.5,"Forte",""))))</f>
        <v>Adeguato</v>
      </c>
    </row>
    <row r="9" spans="1:20" ht="55.5" customHeight="1" x14ac:dyDescent="0.25">
      <c r="A9" s="165" t="s">
        <v>522</v>
      </c>
      <c r="B9" s="141">
        <f>DETERMINAZ.PROBABILITA!L20</f>
        <v>2</v>
      </c>
      <c r="C9" s="142" t="str">
        <f>IF(B9=1,CRITERI!$B$17,IF(B9=2,CRITERI!$B$18,IF(EFFICACIA!B9=3,CRITERI!$B$19,"")))</f>
        <v>MEDIO</v>
      </c>
      <c r="D9" s="181">
        <f>'MISURE IN ESSERE'!F83</f>
        <v>0.25</v>
      </c>
      <c r="E9" s="166" t="str">
        <f t="shared" si="0"/>
        <v>Adeguato</v>
      </c>
    </row>
    <row r="10" spans="1:20" ht="62.25" customHeight="1" thickBot="1" x14ac:dyDescent="0.3">
      <c r="A10" s="165" t="s">
        <v>535</v>
      </c>
      <c r="B10" s="141">
        <f>DETERMINAZ.PROBABILITA!L23</f>
        <v>3</v>
      </c>
      <c r="C10" s="142" t="str">
        <f>IF(B10=1,CRITERI!$B$17,IF(B10=2,CRITERI!$B$18,IF(EFFICACIA!B10=3,CRITERI!$B$19,"")))</f>
        <v>ALTO</v>
      </c>
      <c r="D10" s="181">
        <f>'MISURE IN ESSERE'!F84</f>
        <v>0.28749999999999998</v>
      </c>
      <c r="E10" s="166" t="str">
        <f t="shared" si="0"/>
        <v>Adeguato</v>
      </c>
    </row>
    <row r="11" spans="1:20" ht="60.75" customHeight="1" x14ac:dyDescent="0.25">
      <c r="A11" s="165" t="s">
        <v>540</v>
      </c>
      <c r="B11" s="141">
        <f>DETERMINAZ.PROBABILITA!L29</f>
        <v>2</v>
      </c>
      <c r="C11" s="142" t="str">
        <f>IF(B11=1,CRITERI!$B$17,IF(B11=2,CRITERI!$B$18,IF(EFFICACIA!B11=3,CRITERI!$B$19,"")))</f>
        <v>MEDIO</v>
      </c>
      <c r="D11" s="181">
        <f>'MISURE IN ESSERE'!F85</f>
        <v>0.1953125</v>
      </c>
      <c r="E11" s="166" t="str">
        <f t="shared" si="0"/>
        <v>Debole</v>
      </c>
      <c r="G11" s="209" t="s">
        <v>835</v>
      </c>
      <c r="H11" s="178" t="s">
        <v>836</v>
      </c>
    </row>
    <row r="12" spans="1:20" ht="60.75" customHeight="1" thickBot="1" x14ac:dyDescent="0.3">
      <c r="A12" s="165" t="s">
        <v>556</v>
      </c>
      <c r="B12" s="141">
        <f>DETERMINAZ.PROBABILITA!L44</f>
        <v>3</v>
      </c>
      <c r="C12" s="142" t="str">
        <f>IF(B12=1,CRITERI!$B$17,IF(B12=2,CRITERI!$B$18,IF(EFFICACIA!B12=3,CRITERI!$B$19,"")))</f>
        <v>ALTO</v>
      </c>
      <c r="D12" s="181">
        <f>'MISURE IN ESSERE'!F86</f>
        <v>0.1015625</v>
      </c>
      <c r="E12" s="166" t="str">
        <f>IF(D12&lt;0.1,"Inadeguato",IF(D12&lt;0.25,"Debole",IF(D12&lt;0.5,"Adeguato",IF(D12&gt;=0.5,"Forte",""))))</f>
        <v>Debole</v>
      </c>
      <c r="G12" s="179">
        <f>GOVERNANCE!D57</f>
        <v>0.74784482758620685</v>
      </c>
      <c r="H12" s="212">
        <f>AVERAGE('MISURE IN ESSERE'!O81,GOVERNANCE!C58)</f>
        <v>0.62180462702322314</v>
      </c>
      <c r="I12" s="210"/>
    </row>
    <row r="13" spans="1:20" ht="59.25" customHeight="1" thickBot="1" x14ac:dyDescent="0.3">
      <c r="A13" s="165" t="s">
        <v>587</v>
      </c>
      <c r="B13" s="141">
        <f>DETERMINAZ.PROBABILITA!L52</f>
        <v>3</v>
      </c>
      <c r="C13" s="142" t="str">
        <f>IF(B13=1,CRITERI!$B$17,IF(B13=2,CRITERI!$B$18,IF(EFFICACIA!B13=3,CRITERI!$B$19,"")))</f>
        <v>ALTO</v>
      </c>
      <c r="D13" s="181">
        <f>'MISURE IN ESSERE'!F87</f>
        <v>0.23214285714285721</v>
      </c>
      <c r="E13" s="166" t="str">
        <f t="shared" ref="E13:E14" si="2">IF(D13&lt;0.1,"Inadeguato",IF(D13&lt;0.25,"Debole",IF(D13&lt;0.5,"Adeguato",IF(D13&gt;=0.5,"Forte",""))))</f>
        <v>Debole</v>
      </c>
    </row>
    <row r="14" spans="1:20" ht="68.25" customHeight="1" thickBot="1" x14ac:dyDescent="0.3">
      <c r="A14" s="167" t="s">
        <v>604</v>
      </c>
      <c r="B14" s="177">
        <f>DETERMINAZ.PROBABILITA!L58</f>
        <v>2</v>
      </c>
      <c r="C14" s="168" t="str">
        <f>IF(B14=1,CRITERI!$B$17,IF(B14=2,CRITERI!$B$18,IF(EFFICACIA!B14=3,CRITERI!$B$19,"")))</f>
        <v>MEDIO</v>
      </c>
      <c r="D14" s="182">
        <f>'MISURE IN ESSERE'!F88</f>
        <v>0.171875</v>
      </c>
      <c r="E14" s="166" t="str">
        <f t="shared" si="2"/>
        <v>Debole</v>
      </c>
      <c r="G14" s="211" t="s">
        <v>837</v>
      </c>
      <c r="H14" s="193">
        <f>1-H12</f>
        <v>0.37819537297677686</v>
      </c>
      <c r="I14" s="247" t="str">
        <f t="shared" ref="I14" si="3">IF(H14&lt;0.1,"Inadeguato",IF(H14&lt;0.25,"Debole",IF(H14&lt;0.5,"Adeguato",IF(H14&gt;=0.5,"Forte",""))))</f>
        <v>Adeguato</v>
      </c>
    </row>
    <row r="15" spans="1:20" ht="30.75" customHeight="1" x14ac:dyDescent="0.25"/>
  </sheetData>
  <sheetProtection algorithmName="SHA-512" hashValue="F7Hx075ANK0+sKjXQyObf8ykeEfb+nwdYHhgPcAWLmp+2XLVuvYLCakNp61tfixAFj00HJZYW09g+WOjCaT5zA==" saltValue="L8FZ77/pmJFkItYT6ftHHA==" spinCount="100000" sheet="1" objects="1" scenarios="1" selectLockedCells="1"/>
  <mergeCells count="4">
    <mergeCell ref="A2:I2"/>
    <mergeCell ref="D7:E7"/>
    <mergeCell ref="A1:T1"/>
    <mergeCell ref="G7:H7"/>
  </mergeCells>
  <conditionalFormatting sqref="E8:E14">
    <cfRule type="cellIs" dxfId="37" priority="15" operator="equal">
      <formula>"Forte"</formula>
    </cfRule>
    <cfRule type="cellIs" dxfId="36" priority="16" operator="equal">
      <formula>"Adeguato"</formula>
    </cfRule>
    <cfRule type="cellIs" dxfId="35" priority="17" operator="equal">
      <formula>"Debole"</formula>
    </cfRule>
    <cfRule type="cellIs" dxfId="34" priority="18" operator="equal">
      <formula>"Inadeguato"</formula>
    </cfRule>
  </conditionalFormatting>
  <conditionalFormatting sqref="H8">
    <cfRule type="cellIs" dxfId="33" priority="1" operator="equal">
      <formula>"Forte"</formula>
    </cfRule>
    <cfRule type="cellIs" dxfId="32" priority="2" operator="equal">
      <formula>"Adeguato"</formula>
    </cfRule>
    <cfRule type="cellIs" dxfId="31" priority="3" operator="equal">
      <formula>"Debole"</formula>
    </cfRule>
    <cfRule type="cellIs" dxfId="30" priority="4" operator="equal">
      <formula>"Inadeguato"</formula>
    </cfRule>
  </conditionalFormatting>
  <conditionalFormatting sqref="I14">
    <cfRule type="cellIs" dxfId="26" priority="8" operator="equal">
      <formula>"Forte"</formula>
    </cfRule>
    <cfRule type="cellIs" dxfId="25" priority="9" operator="equal">
      <formula>"Adeguato"</formula>
    </cfRule>
    <cfRule type="cellIs" dxfId="24" priority="10" operator="equal">
      <formula>"Debole"</formula>
    </cfRule>
    <cfRule type="cellIs" dxfId="23" priority="11" operator="equal">
      <formula>"Inadeguato"</formula>
    </cfRule>
  </conditionalFormatting>
  <pageMargins left="0.70866141732283472" right="0.70866141732283472" top="0.74803149606299213" bottom="0.74803149606299213" header="0.31496062992125984" footer="0.31496062992125984"/>
  <pageSetup paperSize="8" scale="57" fitToHeight="0" orientation="landscape" horizontalDpi="1200" verticalDpi="1200" r:id="rId1"/>
  <headerFooter>
    <oddFooter>&amp;RPagina &amp;P di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19" operator="equal" id="{357FB6DB-9C73-4E57-BCE2-EF029FAE2AE5}">
            <xm:f>CRITERI!$B$19</xm:f>
            <x14:dxf>
              <fill>
                <patternFill>
                  <bgColor rgb="FFEF5F69"/>
                </patternFill>
              </fill>
            </x14:dxf>
          </x14:cfRule>
          <x14:cfRule type="cellIs" priority="20" operator="equal" id="{8549D86E-B7BE-46A7-9940-851E0BEC6664}">
            <xm:f>CRITERI!$B$18</xm:f>
            <x14:dxf>
              <fill>
                <patternFill>
                  <bgColor rgb="FFFFFF00"/>
                </patternFill>
              </fill>
            </x14:dxf>
          </x14:cfRule>
          <x14:cfRule type="cellIs" priority="21" operator="equal" id="{DDFB7CD3-89EA-4976-BCCA-4D4DC7D52AC5}">
            <xm:f>CRITERI!$B$17</xm:f>
            <x14:dxf>
              <fill>
                <patternFill>
                  <bgColor theme="9" tint="0.79998168889431442"/>
                </patternFill>
              </fill>
            </x14:dxf>
          </x14:cfRule>
          <xm:sqref>C8:E14</xm:sqref>
        </x14:conditionalFormatting>
        <x14:conditionalFormatting xmlns:xm="http://schemas.microsoft.com/office/excel/2006/main">
          <x14:cfRule type="cellIs" priority="5" operator="equal" id="{3E59987F-B2BD-459C-8F57-7AC6550C15EC}">
            <xm:f>CRITERI!$B$19</xm:f>
            <x14:dxf>
              <fill>
                <patternFill>
                  <bgColor rgb="FFEF5F69"/>
                </patternFill>
              </fill>
            </x14:dxf>
          </x14:cfRule>
          <x14:cfRule type="cellIs" priority="6" operator="equal" id="{7C6704C4-97EC-43E6-9E13-8037857948FD}">
            <xm:f>CRITERI!$B$18</xm:f>
            <x14:dxf>
              <fill>
                <patternFill>
                  <bgColor rgb="FFFFFF00"/>
                </patternFill>
              </fill>
            </x14:dxf>
          </x14:cfRule>
          <x14:cfRule type="cellIs" priority="7" operator="equal" id="{AC9ADB6A-1F8D-4050-BB38-9B271EAC8435}">
            <xm:f>CRITERI!$B$17</xm:f>
            <x14:dxf>
              <fill>
                <patternFill>
                  <bgColor theme="9" tint="0.79998168889431442"/>
                </patternFill>
              </fill>
            </x14:dxf>
          </x14:cfRule>
          <xm:sqref>H8</xm:sqref>
        </x14:conditionalFormatting>
        <x14:conditionalFormatting xmlns:xm="http://schemas.microsoft.com/office/excel/2006/main">
          <x14:cfRule type="cellIs" priority="12" operator="equal" id="{76DFE405-1D9E-4D3A-A153-A463EF01A81E}">
            <xm:f>CRITERI!$B$19</xm:f>
            <x14:dxf>
              <fill>
                <patternFill>
                  <bgColor rgb="FFEF5F69"/>
                </patternFill>
              </fill>
            </x14:dxf>
          </x14:cfRule>
          <x14:cfRule type="cellIs" priority="13" operator="equal" id="{28810DC1-1924-4186-86CA-05024C106840}">
            <xm:f>CRITERI!$B$18</xm:f>
            <x14:dxf>
              <fill>
                <patternFill>
                  <bgColor rgb="FFFFFF00"/>
                </patternFill>
              </fill>
            </x14:dxf>
          </x14:cfRule>
          <x14:cfRule type="cellIs" priority="14" operator="equal" id="{248B9425-2D64-441A-9E12-FBA0A98B6007}">
            <xm:f>CRITERI!$B$17</xm:f>
            <x14:dxf>
              <fill>
                <patternFill>
                  <bgColor theme="9" tint="0.79998168889431442"/>
                </patternFill>
              </fill>
            </x14:dxf>
          </x14:cfRule>
          <xm:sqref>I14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X84"/>
  <sheetViews>
    <sheetView zoomScale="48" workbookViewId="0">
      <pane ySplit="1" topLeftCell="A14" activePane="bottomLeft" state="frozen"/>
      <selection pane="bottomLeft" activeCell="A2" sqref="A2:AD2"/>
    </sheetView>
  </sheetViews>
  <sheetFormatPr defaultColWidth="8.85546875" defaultRowHeight="15" x14ac:dyDescent="0.25"/>
  <cols>
    <col min="1" max="1" width="26.28515625" customWidth="1"/>
    <col min="2" max="2" width="41.85546875" customWidth="1"/>
    <col min="3" max="3" width="4.7109375" hidden="1" customWidth="1"/>
    <col min="4" max="4" width="4.42578125" hidden="1" customWidth="1"/>
    <col min="5" max="5" width="3.7109375" hidden="1" customWidth="1"/>
    <col min="6" max="6" width="16" customWidth="1"/>
    <col min="7" max="7" width="15.42578125" customWidth="1"/>
    <col min="8" max="8" width="15.140625" customWidth="1"/>
    <col min="9" max="9" width="6.7109375" customWidth="1"/>
    <col min="10" max="10" width="4.42578125" hidden="1" customWidth="1"/>
    <col min="11" max="11" width="4.85546875" hidden="1" customWidth="1"/>
    <col min="12" max="12" width="3.7109375" hidden="1" customWidth="1"/>
    <col min="13" max="13" width="16" customWidth="1"/>
    <col min="14" max="14" width="15.42578125" customWidth="1"/>
    <col min="15" max="15" width="16.28515625" customWidth="1"/>
    <col min="16" max="16" width="16.28515625" hidden="1" customWidth="1"/>
    <col min="17" max="17" width="19.28515625" customWidth="1"/>
    <col min="31" max="50" width="8.85546875" style="98"/>
  </cols>
  <sheetData>
    <row r="1" spans="1:30" s="28" customFormat="1" ht="38.25" customHeight="1" x14ac:dyDescent="0.2">
      <c r="A1" s="383"/>
      <c r="B1" s="383"/>
      <c r="C1" s="383"/>
      <c r="D1" s="383"/>
      <c r="E1" s="383"/>
      <c r="F1" s="383"/>
      <c r="G1" s="383"/>
      <c r="H1" s="383"/>
      <c r="I1" s="383"/>
      <c r="J1" s="383"/>
      <c r="K1" s="383"/>
      <c r="L1" s="383"/>
      <c r="M1" s="383"/>
      <c r="N1" s="383"/>
      <c r="O1" s="383"/>
      <c r="P1" s="383"/>
      <c r="Q1" s="383"/>
      <c r="R1" s="383"/>
      <c r="S1" s="383"/>
      <c r="T1" s="383"/>
      <c r="U1" s="383"/>
      <c r="V1" s="383"/>
      <c r="W1" s="383"/>
      <c r="X1" s="383"/>
    </row>
    <row r="2" spans="1:30" ht="71.25"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row>
    <row r="3" spans="1:30" ht="34.5" customHeight="1" thickBot="1" x14ac:dyDescent="0.5">
      <c r="A3" s="110" t="s">
        <v>838</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row>
    <row r="4" spans="1:30" ht="37.5" x14ac:dyDescent="0.3">
      <c r="A4" s="302" t="s">
        <v>643</v>
      </c>
      <c r="B4" s="303" t="s">
        <v>644</v>
      </c>
      <c r="C4" s="304" t="s">
        <v>645</v>
      </c>
      <c r="D4" s="304" t="s">
        <v>646</v>
      </c>
      <c r="E4" s="305"/>
      <c r="F4" s="326" t="s">
        <v>839</v>
      </c>
      <c r="G4" s="326" t="s">
        <v>840</v>
      </c>
      <c r="H4" s="326" t="s">
        <v>642</v>
      </c>
      <c r="I4" s="327"/>
      <c r="J4" s="304" t="s">
        <v>645</v>
      </c>
      <c r="K4" s="304" t="s">
        <v>646</v>
      </c>
      <c r="L4" s="305"/>
      <c r="M4" s="306" t="s">
        <v>841</v>
      </c>
      <c r="N4" s="306" t="s">
        <v>842</v>
      </c>
      <c r="O4" s="306" t="s">
        <v>52</v>
      </c>
      <c r="P4" s="306"/>
      <c r="Q4" s="328" t="s">
        <v>843</v>
      </c>
      <c r="R4" s="98"/>
      <c r="S4" s="98"/>
      <c r="T4" s="98"/>
      <c r="U4" s="98"/>
      <c r="V4" s="98"/>
      <c r="W4" s="98"/>
      <c r="X4" s="98"/>
      <c r="Y4" s="98"/>
      <c r="Z4" s="98"/>
      <c r="AA4" s="98"/>
      <c r="AB4" s="98"/>
      <c r="AC4" s="98"/>
      <c r="AD4" s="98"/>
    </row>
    <row r="5" spans="1:30" ht="36" customHeight="1" x14ac:dyDescent="0.25">
      <c r="A5" s="308" t="str">
        <f>'CALCOLO RISCHIO INERENTE'!A4</f>
        <v>perdita_dati</v>
      </c>
      <c r="B5" s="298" t="str">
        <f t="shared" ref="B5:B14" si="0">VLOOKUP(A5,Rischio_inerente,2,FALSE)</f>
        <v>PERDITA DI DATI</v>
      </c>
      <c r="C5" s="299">
        <f t="shared" ref="C5:C14" si="1">VLOOKUP($A5,Rischio_inerente,16,FALSE)</f>
        <v>1.5</v>
      </c>
      <c r="D5" s="299">
        <f t="shared" ref="D5:D14" si="2">VLOOKUP($A5,Rischio_inerente,17,FALSE)</f>
        <v>1.888235294117647</v>
      </c>
      <c r="E5" s="299">
        <f t="shared" ref="E5:E14" si="3">VLOOKUP($A5,Rischio_inerente,15,FALSE)</f>
        <v>2.83</v>
      </c>
      <c r="F5" s="300" t="str">
        <f>IF(C5&lt;1.2," BASSO",IF(C5&lt;1.8,"MEDIO","ELEVATO"))</f>
        <v>MEDIO</v>
      </c>
      <c r="G5" s="300" t="str">
        <f>IF(D5&lt;1.2,"POCO PROBABILE",IF(D5&lt;1.8,"POSSIBILE","PROBABILE"))</f>
        <v>PROBABILE</v>
      </c>
      <c r="H5" s="301" t="str">
        <f>IF(OR($D5="",$C5=""),"-",
IF(OR(AND($C5&lt;=3,$D5&lt;0.6),AND($C5&lt;2.4,$D5&lt;1.2),AND($C5&lt;1.2,$D5&lt;=3)),"BASSO",IF(OR(AND($C5&lt;=3,$C5&gt;=2.4,$D5&lt;1.2,$D5&gt;=0.6),AND($C5&lt;2.4,$C5&gt;=1.2,$D5&lt;1.8,$D5&gt;=1.2),AND($C5&lt;1.8,$C5&gt;=1.2,$D5&lt;=3,$D5&gt;=1.2)),"MEDIO",IF(OR(AND($C5&lt;=3,$C5&gt;=2.4,$D5&lt;1.8,$D5&gt;=1.2),AND($C5&lt;2.4,$C5&gt;=1.8,$D5&lt;=3,$D5&gt;=1.8)),"ALTO","ELEVATO"))))</f>
        <v>MEDIO</v>
      </c>
      <c r="I5" s="301"/>
      <c r="J5" s="323">
        <f>C5*EFFICACIA!$H$12</f>
        <v>0.93270694053483472</v>
      </c>
      <c r="K5" s="323">
        <f>D5*EFFICACIA!$H$12</f>
        <v>1.1741134427909095</v>
      </c>
      <c r="L5" s="299">
        <f>E5*EFFICACIA!$H$12</f>
        <v>1.7597070944757216</v>
      </c>
      <c r="M5" s="300" t="str">
        <f>IF(J5&lt;1.2," BASSO",IF(J5&lt;1.8,"MEDIO","ELEVATO"))</f>
        <v xml:space="preserve"> BASSO</v>
      </c>
      <c r="N5" s="300" t="str">
        <f>IF(K5&lt;1.2,"POCO PROBABILE",IF(K5&lt;1.8,"POSSIBILE","PROBABILE"))</f>
        <v>POCO PROBABILE</v>
      </c>
      <c r="O5" s="324" t="str">
        <f>IF(OR($K5="",$J5=""),"-",
IF(OR(AND($J5&lt;=3,$K5&lt;0.6),AND($J5&lt;2.4,$K5&lt;1.2),AND($J5&lt;1.2,$K5&lt;=3)),"BASSO",IF(OR(AND($J5&lt;=3,$J5&gt;=2.4,$K5&lt;1.2,$K5&gt;=0.6),AND($J5&lt;2.4,$J5&gt;=1.2,$K5&lt;1.8,$K5&gt;=1.2),AND($J5&lt;1.8,$J5&gt;=1.2,$K5&lt;=3,$K5&gt;=1.2)),"MEDIO",IF(OR(AND($J5&lt;=3,$J5&gt;=2.4,$K5&lt;1.8,$K5&gt;=1.2),AND($J5&lt;2.4,$J5&gt;=1.8,$K5&lt;=3,$K5&gt;=1.8)),"ALTO","ELEVATO"))))</f>
        <v>BASSO</v>
      </c>
      <c r="P5" s="301">
        <f>IF(O5="BASSO",1,IF(O5="MEDIO",2,IF(O5="ALTO",3,IF(O5="ELEVATO",4,5))))</f>
        <v>1</v>
      </c>
      <c r="Q5" s="329" t="str">
        <f>IF(P5&lt;='RISCHIO ACCETTABILE'!$F$36,"Sì","No")</f>
        <v>Sì</v>
      </c>
      <c r="R5" s="98"/>
      <c r="S5" s="98"/>
      <c r="T5" s="98"/>
      <c r="U5" s="98"/>
      <c r="V5" s="98"/>
      <c r="W5" s="98"/>
      <c r="X5" s="98"/>
      <c r="Y5" s="98"/>
      <c r="Z5" s="98"/>
      <c r="AA5" s="98"/>
      <c r="AB5" s="98"/>
      <c r="AC5" s="98"/>
      <c r="AD5" s="98"/>
    </row>
    <row r="6" spans="1:30" ht="35.25" customHeight="1" x14ac:dyDescent="0.25">
      <c r="A6" s="308" t="str">
        <f>'CALCOLO RISCHIO INERENTE'!A5</f>
        <v>distruzione_dati</v>
      </c>
      <c r="B6" s="298" t="str">
        <f t="shared" si="0"/>
        <v>DISTRUZIONE NON AUTORIZZATA DI DATI</v>
      </c>
      <c r="C6" s="299">
        <f t="shared" si="1"/>
        <v>2.25</v>
      </c>
      <c r="D6" s="299">
        <f t="shared" si="2"/>
        <v>1.7833333333333334</v>
      </c>
      <c r="E6" s="299">
        <f t="shared" si="3"/>
        <v>4.01</v>
      </c>
      <c r="F6" s="300" t="str">
        <f t="shared" ref="F6:F14" si="4">IF(C6&lt;1.2," BASSO",IF(C6&lt;1.8,"MEDIO","ELEVATO"))</f>
        <v>ELEVATO</v>
      </c>
      <c r="G6" s="300" t="str">
        <f t="shared" ref="G6:G14" si="5">IF(D6&lt;1.2,"POCO PROBABILE",IF(D6&lt;1.8,"POSSIBILE","PROBABILE"))</f>
        <v>POSSIBILE</v>
      </c>
      <c r="H6" s="301" t="str">
        <f t="shared" ref="H6:H14" si="6">IF(OR($D6="",$C6=""),"-",
IF(OR(AND($C6&lt;=3,$D6&lt;0.6),AND($C6&lt;2.4,$D6&lt;1.2),AND($C6&lt;1.2,$D6&lt;=3)),"BASSO",IF(OR(AND($C6&lt;=3,$C6&gt;=2.4,$D6&lt;1.2,$D6&gt;=0.6),AND($C6&lt;2.4,$C6&gt;=1.2,$D6&lt;1.8,$D6&gt;=1.2),AND($C6&lt;1.8,$C6&gt;=1.2,$D6&lt;=3,$D6&gt;=1.2)),"MEDIO",IF(OR(AND($C6&lt;=3,$C6&gt;=2.4,$D6&lt;1.8,$D6&gt;=1.2),AND($C6&lt;2.4,$C6&gt;=1.8,$D6&lt;=3,$D6&gt;=1.8)),"ALTO","ELEVATO"))))</f>
        <v>MEDIO</v>
      </c>
      <c r="I6" s="301"/>
      <c r="J6" s="323">
        <f>C6*EFFICACIA!$H$12</f>
        <v>1.3990604108022522</v>
      </c>
      <c r="K6" s="323">
        <f>D6*EFFICACIA!$H$12</f>
        <v>1.1088849181914147</v>
      </c>
      <c r="L6" s="299">
        <f>E6*EFFICACIA!$H$12</f>
        <v>2.4934365543631247</v>
      </c>
      <c r="M6" s="300" t="str">
        <f t="shared" ref="M6:M14" si="7">IF(J6&lt;1.2," BASSO",IF(J6&lt;1.8,"MEDIO","ELEVATO"))</f>
        <v>MEDIO</v>
      </c>
      <c r="N6" s="300" t="str">
        <f t="shared" ref="N6:N14" si="8">IF(K6&lt;1.2,"POCO PROBABILE",IF(K6&lt;1.8,"POSSIBILE","PROBABILE"))</f>
        <v>POCO PROBABILE</v>
      </c>
      <c r="O6" s="324" t="str">
        <f t="shared" ref="O6:O14" si="9">IF(OR($K6="",$J6=""),"-",
IF(OR(AND($J6&lt;=3,$K6&lt;0.6),AND($J6&lt;2.4,$K6&lt;1.2),AND($J6&lt;1.2,$K6&lt;=3)),"BASSO",IF(OR(AND($J6&lt;=3,$J6&gt;=2.4,$K6&lt;1.2,$K6&gt;=0.6),AND($J6&lt;2.4,$J6&gt;=1.2,$K6&lt;1.8,$K6&gt;=1.2),AND($J6&lt;1.8,$J6&gt;=1.2,$K6&lt;=3,$K6&gt;=1.2)),"MEDIO",IF(OR(AND($J6&lt;=3,$J6&gt;=2.4,$K6&lt;1.8,$K6&gt;=1.2),AND($J6&lt;2.4,$J6&gt;=1.8,$K6&lt;=3,$K6&gt;=1.8)),"ALTO","ELEVATO"))))</f>
        <v>BASSO</v>
      </c>
      <c r="P6" s="301">
        <f t="shared" ref="P6:P14" si="10">IF(O6="BASSO",1,IF(O6="MEDIO",2,IF(O6="ALTO",3,IF(O6="ELEVATO",4,5))))</f>
        <v>1</v>
      </c>
      <c r="Q6" s="329" t="str">
        <f>IF(P6&lt;='RISCHIO ACCETTABILE'!$F$36,"Sì","No")</f>
        <v>Sì</v>
      </c>
      <c r="R6" s="98"/>
      <c r="S6" s="98"/>
      <c r="T6" s="98"/>
      <c r="U6" s="98"/>
      <c r="V6" s="98"/>
      <c r="W6" s="98"/>
      <c r="X6" s="98"/>
      <c r="Y6" s="98"/>
      <c r="Z6" s="98"/>
      <c r="AA6" s="98"/>
      <c r="AB6" s="98"/>
      <c r="AC6" s="98"/>
      <c r="AD6" s="98"/>
    </row>
    <row r="7" spans="1:30" ht="39" customHeight="1" x14ac:dyDescent="0.25">
      <c r="A7" s="308" t="str">
        <f>'CALCOLO RISCHIO INERENTE'!A6</f>
        <v>modifica_non_autorizzata_dati</v>
      </c>
      <c r="B7" s="298" t="str">
        <f t="shared" si="0"/>
        <v>MODIFICHE INDESIDERATE O NON AUTORIZZATE AI DATI</v>
      </c>
      <c r="C7" s="299">
        <f t="shared" si="1"/>
        <v>2.25</v>
      </c>
      <c r="D7" s="299">
        <f t="shared" si="2"/>
        <v>1.7833333333333334</v>
      </c>
      <c r="E7" s="299">
        <f t="shared" si="3"/>
        <v>4.01</v>
      </c>
      <c r="F7" s="300" t="str">
        <f t="shared" si="4"/>
        <v>ELEVATO</v>
      </c>
      <c r="G7" s="300" t="str">
        <f t="shared" si="5"/>
        <v>POSSIBILE</v>
      </c>
      <c r="H7" s="301" t="str">
        <f t="shared" si="6"/>
        <v>MEDIO</v>
      </c>
      <c r="I7" s="301"/>
      <c r="J7" s="323">
        <f>C7*EFFICACIA!$H$12</f>
        <v>1.3990604108022522</v>
      </c>
      <c r="K7" s="323">
        <f>D7*EFFICACIA!$H$12</f>
        <v>1.1088849181914147</v>
      </c>
      <c r="L7" s="299">
        <f>E7*EFFICACIA!$H$12</f>
        <v>2.4934365543631247</v>
      </c>
      <c r="M7" s="300" t="str">
        <f t="shared" si="7"/>
        <v>MEDIO</v>
      </c>
      <c r="N7" s="300" t="str">
        <f t="shared" si="8"/>
        <v>POCO PROBABILE</v>
      </c>
      <c r="O7" s="324" t="str">
        <f t="shared" si="9"/>
        <v>BASSO</v>
      </c>
      <c r="P7" s="301">
        <f t="shared" si="10"/>
        <v>1</v>
      </c>
      <c r="Q7" s="329" t="str">
        <f>IF(P7&lt;='RISCHIO ACCETTABILE'!$F$36,"Sì","No")</f>
        <v>Sì</v>
      </c>
      <c r="R7" s="98"/>
      <c r="S7" s="98"/>
      <c r="T7" s="98"/>
      <c r="U7" s="98"/>
      <c r="V7" s="98"/>
      <c r="W7" s="98"/>
      <c r="X7" s="98"/>
      <c r="Y7" s="98"/>
      <c r="Z7" s="98"/>
      <c r="AA7" s="98"/>
      <c r="AB7" s="98"/>
      <c r="AC7" s="98"/>
      <c r="AD7" s="98"/>
    </row>
    <row r="8" spans="1:30" ht="39.75" customHeight="1" x14ac:dyDescent="0.25">
      <c r="A8" s="308" t="str">
        <f>'CALCOLO RISCHIO INERENTE'!A7</f>
        <v>divulgazione_dati</v>
      </c>
      <c r="B8" s="298" t="str">
        <f t="shared" si="0"/>
        <v>DIVULGAZIONE NON AUTORIZZATA DI DATI PERSONALI</v>
      </c>
      <c r="C8" s="299">
        <f t="shared" si="1"/>
        <v>2.25</v>
      </c>
      <c r="D8" s="299">
        <f t="shared" si="2"/>
        <v>1.888235294117647</v>
      </c>
      <c r="E8" s="299">
        <f t="shared" si="3"/>
        <v>4.25</v>
      </c>
      <c r="F8" s="300" t="str">
        <f t="shared" si="4"/>
        <v>ELEVATO</v>
      </c>
      <c r="G8" s="300" t="str">
        <f t="shared" si="5"/>
        <v>PROBABILE</v>
      </c>
      <c r="H8" s="301" t="str">
        <f t="shared" si="6"/>
        <v>ALTO</v>
      </c>
      <c r="I8" s="301"/>
      <c r="J8" s="323">
        <f>C8*EFFICACIA!$H$12</f>
        <v>1.3990604108022522</v>
      </c>
      <c r="K8" s="323">
        <f>D8*EFFICACIA!$H$12</f>
        <v>1.1741134427909095</v>
      </c>
      <c r="L8" s="299">
        <f>E8*EFFICACIA!$H$12</f>
        <v>2.6426696648486985</v>
      </c>
      <c r="M8" s="300" t="str">
        <f t="shared" si="7"/>
        <v>MEDIO</v>
      </c>
      <c r="N8" s="300" t="str">
        <f t="shared" si="8"/>
        <v>POCO PROBABILE</v>
      </c>
      <c r="O8" s="324" t="str">
        <f t="shared" si="9"/>
        <v>BASSO</v>
      </c>
      <c r="P8" s="301">
        <f t="shared" si="10"/>
        <v>1</v>
      </c>
      <c r="Q8" s="329" t="str">
        <f>IF(P8&lt;='RISCHIO ACCETTABILE'!$F$36,"Sì","No")</f>
        <v>Sì</v>
      </c>
      <c r="R8" s="98"/>
      <c r="S8" s="98"/>
      <c r="T8" s="98"/>
      <c r="U8" s="98"/>
      <c r="V8" s="98"/>
      <c r="W8" s="98"/>
      <c r="X8" s="98"/>
      <c r="Y8" s="98"/>
      <c r="Z8" s="98"/>
      <c r="AA8" s="98"/>
      <c r="AB8" s="98"/>
      <c r="AC8" s="98"/>
      <c r="AD8" s="98"/>
    </row>
    <row r="9" spans="1:30" ht="39" customHeight="1" x14ac:dyDescent="0.25">
      <c r="A9" s="308" t="str">
        <f>'CALCOLO RISCHIO INERENTE'!A8</f>
        <v>accesso_illegittimo_dati</v>
      </c>
      <c r="B9" s="298" t="str">
        <f t="shared" si="0"/>
        <v>ACCESSO ILLEGITTIMO O NON AUTORIZZATO AI DATI</v>
      </c>
      <c r="C9" s="299">
        <f t="shared" si="1"/>
        <v>2.25</v>
      </c>
      <c r="D9" s="299">
        <f t="shared" si="2"/>
        <v>1.888235294117647</v>
      </c>
      <c r="E9" s="299">
        <f t="shared" si="3"/>
        <v>4.25</v>
      </c>
      <c r="F9" s="300" t="str">
        <f t="shared" si="4"/>
        <v>ELEVATO</v>
      </c>
      <c r="G9" s="300" t="str">
        <f t="shared" si="5"/>
        <v>PROBABILE</v>
      </c>
      <c r="H9" s="301" t="str">
        <f t="shared" si="6"/>
        <v>ALTO</v>
      </c>
      <c r="I9" s="301"/>
      <c r="J9" s="323">
        <f>C9*EFFICACIA!$H$12</f>
        <v>1.3990604108022522</v>
      </c>
      <c r="K9" s="323">
        <f>D9*EFFICACIA!$H$12</f>
        <v>1.1741134427909095</v>
      </c>
      <c r="L9" s="299">
        <f>E9*EFFICACIA!$H$12</f>
        <v>2.6426696648486985</v>
      </c>
      <c r="M9" s="300" t="str">
        <f t="shared" si="7"/>
        <v>MEDIO</v>
      </c>
      <c r="N9" s="300" t="str">
        <f t="shared" si="8"/>
        <v>POCO PROBABILE</v>
      </c>
      <c r="O9" s="324" t="str">
        <f t="shared" si="9"/>
        <v>BASSO</v>
      </c>
      <c r="P9" s="301">
        <f t="shared" si="10"/>
        <v>1</v>
      </c>
      <c r="Q9" s="329" t="str">
        <f>IF(P9&lt;='RISCHIO ACCETTABILE'!$F$36,"Sì","No")</f>
        <v>Sì</v>
      </c>
      <c r="R9" s="98"/>
      <c r="S9" s="98"/>
      <c r="T9" s="98"/>
      <c r="U9" s="98"/>
      <c r="V9" s="98"/>
      <c r="W9" s="98"/>
      <c r="X9" s="98"/>
      <c r="Y9" s="98"/>
      <c r="Z9" s="98"/>
      <c r="AA9" s="98"/>
      <c r="AB9" s="98"/>
      <c r="AC9" s="98"/>
      <c r="AD9" s="98"/>
    </row>
    <row r="10" spans="1:30" ht="27.75" customHeight="1" x14ac:dyDescent="0.25">
      <c r="A10" s="308" t="str">
        <f>'CALCOLO RISCHIO INERENTE'!A9</f>
        <v>eccedenza_dati</v>
      </c>
      <c r="B10" s="298" t="str">
        <f t="shared" si="0"/>
        <v>ECCESSIVA RACCOLTA DI DATI PERSONALI</v>
      </c>
      <c r="C10" s="299">
        <f t="shared" si="1"/>
        <v>1.5</v>
      </c>
      <c r="D10" s="299">
        <f t="shared" si="2"/>
        <v>1.605</v>
      </c>
      <c r="E10" s="299">
        <f t="shared" si="3"/>
        <v>2.41</v>
      </c>
      <c r="F10" s="300" t="str">
        <f t="shared" si="4"/>
        <v>MEDIO</v>
      </c>
      <c r="G10" s="300" t="str">
        <f t="shared" si="5"/>
        <v>POSSIBILE</v>
      </c>
      <c r="H10" s="301" t="str">
        <f t="shared" si="6"/>
        <v>MEDIO</v>
      </c>
      <c r="I10" s="301"/>
      <c r="J10" s="323">
        <f>C10*EFFICACIA!$H$12</f>
        <v>0.93270694053483472</v>
      </c>
      <c r="K10" s="323">
        <f>D10*EFFICACIA!$H$12</f>
        <v>0.99799642637227315</v>
      </c>
      <c r="L10" s="299">
        <f>E10*EFFICACIA!$H$12</f>
        <v>1.4985491511259679</v>
      </c>
      <c r="M10" s="300" t="str">
        <f t="shared" si="7"/>
        <v xml:space="preserve"> BASSO</v>
      </c>
      <c r="N10" s="300" t="str">
        <f t="shared" si="8"/>
        <v>POCO PROBABILE</v>
      </c>
      <c r="O10" s="324" t="str">
        <f t="shared" si="9"/>
        <v>BASSO</v>
      </c>
      <c r="P10" s="301">
        <f t="shared" si="10"/>
        <v>1</v>
      </c>
      <c r="Q10" s="329" t="str">
        <f>IF(P10&lt;='RISCHIO ACCETTABILE'!$F$36,"Sì","No")</f>
        <v>Sì</v>
      </c>
      <c r="R10" s="98"/>
      <c r="S10" s="98"/>
      <c r="T10" s="98"/>
      <c r="U10" s="98"/>
      <c r="V10" s="98"/>
      <c r="W10" s="98"/>
      <c r="X10" s="98"/>
      <c r="Y10" s="98"/>
      <c r="Z10" s="98"/>
      <c r="AA10" s="98"/>
      <c r="AB10" s="98"/>
      <c r="AC10" s="98"/>
      <c r="AD10" s="98"/>
    </row>
    <row r="11" spans="1:30" ht="53.25" customHeight="1" x14ac:dyDescent="0.25">
      <c r="A11" s="308" t="str">
        <f>'CALCOLO RISCHIO INERENTE'!A10</f>
        <v>raffronti_non_autorizzati</v>
      </c>
      <c r="B11" s="298" t="str">
        <f t="shared" si="0"/>
        <v>COLLEGAMENTI O RAFFRONTI INAPPROPRIATI O NON AUTORIZZATI DI DATI PERSONALI</v>
      </c>
      <c r="C11" s="299">
        <f t="shared" si="1"/>
        <v>2.25</v>
      </c>
      <c r="D11" s="299">
        <f t="shared" si="2"/>
        <v>1.605</v>
      </c>
      <c r="E11" s="299">
        <f t="shared" si="3"/>
        <v>3.61</v>
      </c>
      <c r="F11" s="300" t="str">
        <f t="shared" si="4"/>
        <v>ELEVATO</v>
      </c>
      <c r="G11" s="300" t="str">
        <f t="shared" si="5"/>
        <v>POSSIBILE</v>
      </c>
      <c r="H11" s="301" t="str">
        <f t="shared" si="6"/>
        <v>MEDIO</v>
      </c>
      <c r="I11" s="301"/>
      <c r="J11" s="323">
        <f>C11*EFFICACIA!$H$12</f>
        <v>1.3990604108022522</v>
      </c>
      <c r="K11" s="323">
        <f>D11*EFFICACIA!$H$12</f>
        <v>0.99799642637227315</v>
      </c>
      <c r="L11" s="299">
        <f>E11*EFFICACIA!$H$12</f>
        <v>2.2447147035538353</v>
      </c>
      <c r="M11" s="300" t="str">
        <f t="shared" si="7"/>
        <v>MEDIO</v>
      </c>
      <c r="N11" s="300" t="str">
        <f t="shared" si="8"/>
        <v>POCO PROBABILE</v>
      </c>
      <c r="O11" s="324" t="str">
        <f t="shared" si="9"/>
        <v>BASSO</v>
      </c>
      <c r="P11" s="301">
        <f t="shared" si="10"/>
        <v>1</v>
      </c>
      <c r="Q11" s="329" t="str">
        <f>IF(P11&lt;='RISCHIO ACCETTABILE'!$F$36,"Sì","No")</f>
        <v>Sì</v>
      </c>
      <c r="R11" s="98"/>
      <c r="S11" s="98"/>
      <c r="T11" s="98"/>
      <c r="U11" s="98"/>
      <c r="V11" s="98"/>
      <c r="W11" s="98"/>
      <c r="X11" s="98"/>
      <c r="Y11" s="98"/>
      <c r="Z11" s="98"/>
      <c r="AA11" s="98"/>
      <c r="AB11" s="98"/>
      <c r="AC11" s="98"/>
      <c r="AD11" s="98"/>
    </row>
    <row r="12" spans="1:30" ht="70.5" customHeight="1" x14ac:dyDescent="0.25">
      <c r="A12" s="308" t="str">
        <f>'CALCOLO RISCHIO INERENTE'!A11</f>
        <v>trasparenza_perdita_controllo_dati</v>
      </c>
      <c r="B12" s="298" t="str">
        <f t="shared" si="0"/>
        <v>PERDITA DI CONTROLLO DA PARTE  DEGLI INTERESSATI (MANCANZA DI TRASPARENZA, CHIAREZZA, NON CONSIDERAZIONE DEI DIRITTI)</v>
      </c>
      <c r="C12" s="299">
        <f t="shared" si="1"/>
        <v>1.5</v>
      </c>
      <c r="D12" s="299">
        <f t="shared" si="2"/>
        <v>1.605</v>
      </c>
      <c r="E12" s="299">
        <f t="shared" si="3"/>
        <v>2.41</v>
      </c>
      <c r="F12" s="300" t="str">
        <f t="shared" si="4"/>
        <v>MEDIO</v>
      </c>
      <c r="G12" s="300" t="str">
        <f t="shared" si="5"/>
        <v>POSSIBILE</v>
      </c>
      <c r="H12" s="301" t="str">
        <f t="shared" si="6"/>
        <v>MEDIO</v>
      </c>
      <c r="I12" s="301"/>
      <c r="J12" s="323">
        <f>C12*EFFICACIA!$H$12</f>
        <v>0.93270694053483472</v>
      </c>
      <c r="K12" s="323">
        <f>D12*EFFICACIA!$H$12</f>
        <v>0.99799642637227315</v>
      </c>
      <c r="L12" s="299">
        <f>E12*EFFICACIA!$H$12</f>
        <v>1.4985491511259679</v>
      </c>
      <c r="M12" s="300" t="str">
        <f t="shared" si="7"/>
        <v xml:space="preserve"> BASSO</v>
      </c>
      <c r="N12" s="300" t="str">
        <f t="shared" si="8"/>
        <v>POCO PROBABILE</v>
      </c>
      <c r="O12" s="324" t="str">
        <f t="shared" si="9"/>
        <v>BASSO</v>
      </c>
      <c r="P12" s="301">
        <f t="shared" si="10"/>
        <v>1</v>
      </c>
      <c r="Q12" s="329" t="str">
        <f>IF(P12&lt;='RISCHIO ACCETTABILE'!$F$36,"Sì","No")</f>
        <v>Sì</v>
      </c>
      <c r="R12" s="98"/>
      <c r="S12" s="98"/>
      <c r="T12" s="98"/>
      <c r="U12" s="98"/>
      <c r="V12" s="98"/>
      <c r="W12" s="98"/>
      <c r="X12" s="98"/>
      <c r="Y12" s="98"/>
      <c r="Z12" s="98"/>
      <c r="AA12" s="98"/>
      <c r="AB12" s="98"/>
      <c r="AC12" s="98"/>
      <c r="AD12" s="98"/>
    </row>
    <row r="13" spans="1:30" ht="66" customHeight="1" x14ac:dyDescent="0.25">
      <c r="A13" s="308" t="str">
        <f>'CALCOLO RISCHIO INERENTE'!A12</f>
        <v>cambio_finalita</v>
      </c>
      <c r="B13" s="298" t="str">
        <f t="shared" si="0"/>
        <v>DIVULGAZIONE O RIUSO PER FINALITÀ DIVERSE DEI DATI PERSONALI SENZA LA CONSAPEVOLEZZA E/O IL CONSENSO DEGLI INTERESSATI</v>
      </c>
      <c r="C13" s="299">
        <f t="shared" si="1"/>
        <v>1.5</v>
      </c>
      <c r="D13" s="299">
        <f t="shared" si="2"/>
        <v>1.605</v>
      </c>
      <c r="E13" s="299">
        <f t="shared" si="3"/>
        <v>2.41</v>
      </c>
      <c r="F13" s="300" t="str">
        <f t="shared" si="4"/>
        <v>MEDIO</v>
      </c>
      <c r="G13" s="300" t="str">
        <f t="shared" si="5"/>
        <v>POSSIBILE</v>
      </c>
      <c r="H13" s="301" t="str">
        <f t="shared" si="6"/>
        <v>MEDIO</v>
      </c>
      <c r="I13" s="301"/>
      <c r="J13" s="323">
        <f>C13*EFFICACIA!$H$12</f>
        <v>0.93270694053483472</v>
      </c>
      <c r="K13" s="323">
        <f>D13*EFFICACIA!$H$12</f>
        <v>0.99799642637227315</v>
      </c>
      <c r="L13" s="299">
        <f>E13*EFFICACIA!$H$12</f>
        <v>1.4985491511259679</v>
      </c>
      <c r="M13" s="300" t="str">
        <f t="shared" si="7"/>
        <v xml:space="preserve"> BASSO</v>
      </c>
      <c r="N13" s="300" t="str">
        <f t="shared" si="8"/>
        <v>POCO PROBABILE</v>
      </c>
      <c r="O13" s="324" t="str">
        <f t="shared" si="9"/>
        <v>BASSO</v>
      </c>
      <c r="P13" s="301">
        <f t="shared" si="10"/>
        <v>1</v>
      </c>
      <c r="Q13" s="329" t="str">
        <f>IF(P13&lt;='RISCHIO ACCETTABILE'!$F$36,"Sì","No")</f>
        <v>Sì</v>
      </c>
      <c r="R13" s="98"/>
      <c r="S13" s="98"/>
      <c r="T13" s="98"/>
      <c r="U13" s="98"/>
      <c r="V13" s="98"/>
      <c r="W13" s="98"/>
      <c r="X13" s="98"/>
      <c r="Y13" s="98"/>
      <c r="Z13" s="98"/>
      <c r="AA13" s="98"/>
      <c r="AB13" s="98"/>
      <c r="AC13" s="98"/>
      <c r="AD13" s="98"/>
    </row>
    <row r="14" spans="1:30" ht="48.75" customHeight="1" thickBot="1" x14ac:dyDescent="0.3">
      <c r="A14" s="310" t="str">
        <f>'CALCOLO RISCHIO INERENTE'!A13</f>
        <v>data_retention</v>
      </c>
      <c r="B14" s="311" t="str">
        <f t="shared" si="0"/>
        <v>CONSERVAZIONE IMMOTIVAMENTE PROLUNGATA DEI DATI PERSONALI</v>
      </c>
      <c r="C14" s="312">
        <f t="shared" si="1"/>
        <v>1.5</v>
      </c>
      <c r="D14" s="312">
        <f t="shared" si="2"/>
        <v>1.605</v>
      </c>
      <c r="E14" s="312">
        <f t="shared" si="3"/>
        <v>2.41</v>
      </c>
      <c r="F14" s="313" t="str">
        <f t="shared" si="4"/>
        <v>MEDIO</v>
      </c>
      <c r="G14" s="313" t="str">
        <f t="shared" si="5"/>
        <v>POSSIBILE</v>
      </c>
      <c r="H14" s="330" t="str">
        <f t="shared" si="6"/>
        <v>MEDIO</v>
      </c>
      <c r="I14" s="330"/>
      <c r="J14" s="331">
        <f>C14*EFFICACIA!$H$12</f>
        <v>0.93270694053483472</v>
      </c>
      <c r="K14" s="331">
        <f>D14*EFFICACIA!$H$12</f>
        <v>0.99799642637227315</v>
      </c>
      <c r="L14" s="312">
        <f>E14*EFFICACIA!$H$12</f>
        <v>1.4985491511259679</v>
      </c>
      <c r="M14" s="313" t="str">
        <f t="shared" si="7"/>
        <v xml:space="preserve"> BASSO</v>
      </c>
      <c r="N14" s="313" t="str">
        <f t="shared" si="8"/>
        <v>POCO PROBABILE</v>
      </c>
      <c r="O14" s="332" t="str">
        <f t="shared" si="9"/>
        <v>BASSO</v>
      </c>
      <c r="P14" s="330">
        <f t="shared" si="10"/>
        <v>1</v>
      </c>
      <c r="Q14" s="333" t="str">
        <f>IF(P14&lt;='RISCHIO ACCETTABILE'!$F$36,"Sì","No")</f>
        <v>Sì</v>
      </c>
      <c r="R14" s="98"/>
      <c r="S14" s="98"/>
      <c r="T14" s="98"/>
      <c r="U14" s="98"/>
      <c r="V14" s="98"/>
      <c r="W14" s="98"/>
      <c r="X14" s="98"/>
      <c r="Y14" s="98"/>
      <c r="Z14" s="98"/>
      <c r="AA14" s="98"/>
      <c r="AB14" s="98"/>
      <c r="AC14" s="98"/>
      <c r="AD14" s="98"/>
    </row>
    <row r="15" spans="1:30" s="98" customFormat="1" ht="12.75" customHeight="1" x14ac:dyDescent="0.25"/>
    <row r="16" spans="1:30" s="98" customFormat="1" x14ac:dyDescent="0.25"/>
    <row r="17" s="98" customFormat="1" x14ac:dyDescent="0.25"/>
    <row r="18" s="98" customFormat="1" x14ac:dyDescent="0.25"/>
    <row r="19" s="98" customFormat="1" x14ac:dyDescent="0.25"/>
    <row r="20" s="98" customFormat="1" x14ac:dyDescent="0.25"/>
    <row r="21" s="98" customFormat="1" x14ac:dyDescent="0.25"/>
    <row r="22" s="98" customFormat="1" x14ac:dyDescent="0.25"/>
    <row r="23" s="98" customFormat="1" x14ac:dyDescent="0.25"/>
    <row r="24" s="98" customFormat="1" x14ac:dyDescent="0.25"/>
    <row r="25" s="98" customFormat="1" x14ac:dyDescent="0.25"/>
    <row r="26" s="98" customFormat="1" x14ac:dyDescent="0.25"/>
    <row r="27" s="98" customFormat="1" x14ac:dyDescent="0.25"/>
    <row r="28" s="98" customFormat="1" x14ac:dyDescent="0.25"/>
    <row r="29" s="98" customFormat="1" x14ac:dyDescent="0.25"/>
    <row r="30" s="98" customFormat="1" x14ac:dyDescent="0.25"/>
    <row r="31" s="98" customFormat="1" x14ac:dyDescent="0.25"/>
    <row r="32" s="98" customFormat="1" x14ac:dyDescent="0.25"/>
    <row r="33" s="98" customFormat="1" x14ac:dyDescent="0.25"/>
    <row r="34" s="98" customFormat="1" x14ac:dyDescent="0.25"/>
    <row r="35" s="98" customFormat="1" x14ac:dyDescent="0.25"/>
    <row r="36" s="98" customFormat="1" x14ac:dyDescent="0.25"/>
    <row r="37" s="98" customFormat="1" x14ac:dyDescent="0.25"/>
    <row r="38" s="98" customFormat="1" x14ac:dyDescent="0.25"/>
    <row r="39" s="98" customFormat="1" x14ac:dyDescent="0.25"/>
    <row r="40" s="98" customFormat="1" x14ac:dyDescent="0.25"/>
    <row r="41" s="98" customFormat="1" x14ac:dyDescent="0.25"/>
    <row r="42" s="98" customFormat="1" x14ac:dyDescent="0.25"/>
    <row r="43" s="98" customFormat="1" x14ac:dyDescent="0.25"/>
    <row r="44" s="98" customFormat="1" x14ac:dyDescent="0.25"/>
    <row r="45" s="98" customFormat="1" x14ac:dyDescent="0.25"/>
    <row r="46" s="98" customFormat="1" x14ac:dyDescent="0.25"/>
    <row r="47" s="98" customFormat="1" x14ac:dyDescent="0.25"/>
    <row r="48" s="98" customFormat="1" x14ac:dyDescent="0.25"/>
    <row r="49" s="98" customFormat="1" x14ac:dyDescent="0.25"/>
    <row r="50" s="98" customFormat="1" x14ac:dyDescent="0.25"/>
    <row r="51" s="98" customFormat="1" x14ac:dyDescent="0.25"/>
    <row r="52" s="98" customFormat="1" x14ac:dyDescent="0.25"/>
    <row r="53" s="98" customFormat="1" x14ac:dyDescent="0.25"/>
    <row r="54" s="98" customFormat="1" x14ac:dyDescent="0.25"/>
    <row r="55" s="98" customFormat="1" x14ac:dyDescent="0.25"/>
    <row r="56" s="98" customFormat="1" x14ac:dyDescent="0.25"/>
    <row r="57" s="98" customFormat="1" x14ac:dyDescent="0.25"/>
    <row r="58" s="98" customFormat="1" x14ac:dyDescent="0.25"/>
    <row r="59" s="98" customFormat="1" x14ac:dyDescent="0.25"/>
    <row r="60" s="98" customFormat="1" x14ac:dyDescent="0.25"/>
    <row r="61" s="98" customFormat="1" x14ac:dyDescent="0.25"/>
    <row r="62" s="98" customFormat="1" x14ac:dyDescent="0.25"/>
    <row r="63" s="98" customFormat="1" x14ac:dyDescent="0.25"/>
    <row r="64" s="98" customFormat="1" x14ac:dyDescent="0.25"/>
    <row r="65" s="98" customFormat="1" x14ac:dyDescent="0.25"/>
    <row r="66" s="98" customFormat="1" x14ac:dyDescent="0.25"/>
    <row r="67" s="98" customFormat="1" x14ac:dyDescent="0.25"/>
    <row r="68" s="98" customFormat="1" x14ac:dyDescent="0.25"/>
    <row r="69" s="98" customFormat="1" x14ac:dyDescent="0.25"/>
    <row r="70" s="98" customFormat="1" x14ac:dyDescent="0.25"/>
    <row r="71" s="98" customFormat="1" x14ac:dyDescent="0.25"/>
    <row r="72" s="98" customFormat="1" x14ac:dyDescent="0.25"/>
    <row r="73" s="98" customFormat="1" x14ac:dyDescent="0.25"/>
    <row r="74" s="98" customFormat="1" x14ac:dyDescent="0.25"/>
    <row r="75" s="98" customFormat="1" x14ac:dyDescent="0.25"/>
    <row r="76" s="98" customFormat="1" x14ac:dyDescent="0.25"/>
    <row r="77" s="98" customFormat="1" x14ac:dyDescent="0.25"/>
    <row r="78" s="98" customFormat="1" x14ac:dyDescent="0.25"/>
    <row r="79" s="98" customFormat="1" x14ac:dyDescent="0.25"/>
    <row r="80" s="98" customFormat="1" x14ac:dyDescent="0.25"/>
    <row r="81" s="98" customFormat="1" x14ac:dyDescent="0.25"/>
    <row r="82" s="98" customFormat="1" x14ac:dyDescent="0.25"/>
    <row r="83" s="98" customFormat="1" x14ac:dyDescent="0.25"/>
    <row r="84" s="98" customFormat="1" x14ac:dyDescent="0.25"/>
  </sheetData>
  <sheetProtection algorithmName="SHA-512" hashValue="yZaCT4xwtQnC6rdP64lF3+LqYV+o7XYGPLthOQYI+9BL1iJIbukfNnyoV/4kjEHTbx9vNYVLTg0NlXexsJaybw==" saltValue="0ZukVH6CV6wia4WzNxx0MQ==" spinCount="100000" sheet="1" objects="1" scenarios="1" selectLockedCells="1"/>
  <mergeCells count="2">
    <mergeCell ref="A2:AD2"/>
    <mergeCell ref="A1:X1"/>
  </mergeCells>
  <conditionalFormatting sqref="H5:I14">
    <cfRule type="cellIs" dxfId="19" priority="7" stopIfTrue="1" operator="equal">
      <formula>"ELEVATO"</formula>
    </cfRule>
    <cfRule type="cellIs" dxfId="18" priority="8" stopIfTrue="1" operator="equal">
      <formula>"ALTO"</formula>
    </cfRule>
    <cfRule type="cellIs" dxfId="17" priority="9" stopIfTrue="1" operator="equal">
      <formula>"MEDIO"</formula>
    </cfRule>
    <cfRule type="cellIs" dxfId="16" priority="10" stopIfTrue="1" operator="equal">
      <formula>"BASSO"</formula>
    </cfRule>
  </conditionalFormatting>
  <conditionalFormatting sqref="O5:Q14">
    <cfRule type="cellIs" dxfId="15" priority="3" stopIfTrue="1" operator="equal">
      <formula>"ELEVATO"</formula>
    </cfRule>
    <cfRule type="cellIs" dxfId="14" priority="4" stopIfTrue="1" operator="equal">
      <formula>"ALTO"</formula>
    </cfRule>
    <cfRule type="cellIs" dxfId="13" priority="5" stopIfTrue="1" operator="equal">
      <formula>"MEDIO"</formula>
    </cfRule>
    <cfRule type="cellIs" dxfId="12" priority="6" stopIfTrue="1" operator="equal">
      <formula>"BASSO"</formula>
    </cfRule>
  </conditionalFormatting>
  <conditionalFormatting sqref="Q5:Q14">
    <cfRule type="cellIs" dxfId="11" priority="1" stopIfTrue="1" operator="equal">
      <formula>"Sì"</formula>
    </cfRule>
    <cfRule type="cellIs" dxfId="10" priority="2" stopIfTrue="1" operator="equal">
      <formula>"No"</formula>
    </cfRule>
  </conditionalFormatting>
  <pageMargins left="0.70866141732283472" right="0.70866141732283472" top="0.74803149606299213" bottom="0.74803149606299213" header="0.31496062992125984" footer="0.31496062992125984"/>
  <pageSetup paperSize="8" scale="40" fitToHeight="0" orientation="landscape" horizontalDpi="1200" verticalDpi="1200" r:id="rId1"/>
  <headerFooter>
    <oddFooter>&amp;RPagina &amp;P di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X43"/>
  <sheetViews>
    <sheetView zoomScale="60" zoomScaleNormal="60" workbookViewId="0">
      <pane ySplit="1" topLeftCell="A2" activePane="bottomLeft" state="frozen"/>
      <selection pane="bottomLeft" activeCell="R5" sqref="R5"/>
    </sheetView>
  </sheetViews>
  <sheetFormatPr defaultColWidth="8.85546875" defaultRowHeight="15" x14ac:dyDescent="0.25"/>
  <cols>
    <col min="1" max="1" width="26.28515625" customWidth="1"/>
    <col min="2" max="2" width="41.85546875" customWidth="1"/>
    <col min="3" max="3" width="8.28515625" customWidth="1"/>
    <col min="4" max="5" width="8.42578125" customWidth="1"/>
    <col min="6" max="6" width="12.85546875" customWidth="1"/>
    <col min="7" max="7" width="14.28515625" customWidth="1"/>
    <col min="8" max="8" width="16.28515625" customWidth="1"/>
    <col min="9" max="9" width="8.42578125" customWidth="1"/>
    <col min="10" max="10" width="8.28515625" customWidth="1"/>
    <col min="11" max="11" width="7.85546875" customWidth="1"/>
    <col min="12" max="12" width="11.28515625" customWidth="1"/>
    <col min="13" max="13" width="13.42578125" customWidth="1"/>
    <col min="14" max="14" width="16.28515625" customWidth="1"/>
    <col min="15" max="15" width="16.28515625" hidden="1" customWidth="1"/>
    <col min="16" max="16" width="13.7109375" customWidth="1"/>
    <col min="17" max="18" width="16.7109375" customWidth="1"/>
    <col min="19" max="19" width="70.28515625" customWidth="1"/>
    <col min="31" max="50" width="8.85546875" style="98"/>
  </cols>
  <sheetData>
    <row r="1" spans="1:30" s="28" customFormat="1" ht="38.25" customHeight="1" x14ac:dyDescent="0.2">
      <c r="A1" s="383"/>
      <c r="B1" s="383"/>
      <c r="C1" s="383"/>
      <c r="D1" s="383"/>
      <c r="E1" s="383"/>
      <c r="F1" s="383"/>
      <c r="G1" s="383"/>
      <c r="H1" s="383"/>
      <c r="I1" s="383"/>
      <c r="J1" s="383"/>
      <c r="K1" s="383"/>
      <c r="L1" s="383"/>
      <c r="M1" s="383"/>
      <c r="N1" s="383"/>
      <c r="O1" s="383"/>
      <c r="P1" s="383"/>
      <c r="Q1" s="383"/>
      <c r="R1" s="383"/>
      <c r="S1" s="383"/>
      <c r="T1" s="383"/>
      <c r="U1" s="383"/>
      <c r="V1" s="383"/>
      <c r="W1" s="383"/>
      <c r="X1" s="383"/>
    </row>
    <row r="2" spans="1:30" ht="71.25" customHeight="1" thickBot="1" x14ac:dyDescent="0.3">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row>
    <row r="3" spans="1:30" ht="54" customHeight="1" thickBot="1" x14ac:dyDescent="0.3">
      <c r="A3" s="194" t="s">
        <v>844</v>
      </c>
      <c r="B3" s="98"/>
      <c r="C3" s="334" t="s">
        <v>845</v>
      </c>
      <c r="D3" s="335"/>
      <c r="E3" s="335"/>
      <c r="F3" s="335"/>
      <c r="G3" s="520" t="str">
        <f>'FINALITA'' E DESCRIZ.TRATTAMENTO'!$C$9</f>
        <v>Studio clinico osservazionale “A REAl-life study on short-term Dual Antiplatelet treatment in Patients with ischemic stroke or Transient ischemic attack (READAPT)”</v>
      </c>
      <c r="H3" s="520"/>
      <c r="I3" s="520"/>
      <c r="J3" s="520"/>
      <c r="K3" s="520"/>
      <c r="L3" s="520"/>
      <c r="M3" s="520"/>
      <c r="N3" s="520"/>
      <c r="O3" s="520"/>
      <c r="P3" s="521"/>
      <c r="Q3" s="98"/>
      <c r="R3" s="98"/>
      <c r="S3" s="98"/>
      <c r="T3" s="98"/>
      <c r="U3" s="98"/>
      <c r="V3" s="98"/>
      <c r="W3" s="98"/>
      <c r="X3" s="98"/>
      <c r="Y3" s="98"/>
      <c r="Z3" s="98"/>
      <c r="AA3" s="98"/>
      <c r="AB3" s="98"/>
      <c r="AC3" s="98"/>
      <c r="AD3" s="98"/>
    </row>
    <row r="4" spans="1:30" ht="75.75" thickBot="1" x14ac:dyDescent="0.35">
      <c r="A4" s="355" t="s">
        <v>643</v>
      </c>
      <c r="B4" s="356" t="s">
        <v>644</v>
      </c>
      <c r="C4" s="357" t="s">
        <v>846</v>
      </c>
      <c r="D4" s="357" t="s">
        <v>646</v>
      </c>
      <c r="E4" s="357" t="s">
        <v>847</v>
      </c>
      <c r="F4" s="358" t="s">
        <v>848</v>
      </c>
      <c r="G4" s="358" t="s">
        <v>840</v>
      </c>
      <c r="H4" s="358" t="s">
        <v>642</v>
      </c>
      <c r="I4" s="357" t="s">
        <v>849</v>
      </c>
      <c r="J4" s="357" t="s">
        <v>850</v>
      </c>
      <c r="K4" s="357" t="s">
        <v>851</v>
      </c>
      <c r="L4" s="358" t="s">
        <v>852</v>
      </c>
      <c r="M4" s="358" t="s">
        <v>842</v>
      </c>
      <c r="N4" s="358" t="s">
        <v>52</v>
      </c>
      <c r="O4" s="358"/>
      <c r="P4" s="358" t="s">
        <v>853</v>
      </c>
      <c r="Q4" s="358" t="s">
        <v>854</v>
      </c>
      <c r="R4" s="359" t="s">
        <v>855</v>
      </c>
      <c r="S4" s="360" t="s">
        <v>856</v>
      </c>
      <c r="T4" s="98"/>
      <c r="U4" s="98"/>
      <c r="V4" s="98"/>
      <c r="W4" s="98"/>
      <c r="X4" s="98"/>
      <c r="Y4" s="98"/>
      <c r="Z4" s="98"/>
      <c r="AA4" s="98"/>
      <c r="AB4" s="98"/>
      <c r="AC4" s="98"/>
      <c r="AD4" s="98"/>
    </row>
    <row r="5" spans="1:30" ht="42" customHeight="1" x14ac:dyDescent="0.25">
      <c r="A5" s="361" t="str">
        <f>'CALCOLO RISCHIO INERENTE'!A4</f>
        <v>perdita_dati</v>
      </c>
      <c r="B5" s="347" t="str">
        <f t="shared" ref="B5:B14" si="0">VLOOKUP(A5,Rischio_inerente,2,FALSE)</f>
        <v>PERDITA DI DATI</v>
      </c>
      <c r="C5" s="348">
        <f t="shared" ref="C5:C14" si="1">VLOOKUP($A5,Rischio_inerente,16,FALSE)</f>
        <v>1.5</v>
      </c>
      <c r="D5" s="348">
        <f t="shared" ref="D5:D14" si="2">VLOOKUP($A5,Rischio_inerente,17,FALSE)</f>
        <v>1.888235294117647</v>
      </c>
      <c r="E5" s="348">
        <f t="shared" ref="E5:E14" si="3">VLOOKUP($A5,Rischio_inerente,15,FALSE)</f>
        <v>2.83</v>
      </c>
      <c r="F5" s="349" t="str">
        <f>IF(C5&lt;1.2," BASSO",IF(C5&lt;1.8,"MEDIO","ELEVATO"))</f>
        <v>MEDIO</v>
      </c>
      <c r="G5" s="349" t="str">
        <f>IF(D5&lt;1.2,"POCO PROBABILE",IF(D5&lt;1.8,"POSSIBILE","PROBABILE"))</f>
        <v>PROBABILE</v>
      </c>
      <c r="H5" s="350" t="str">
        <f>IF(OR($D5="",$C5=""),"-",
IF(OR(AND($C5&lt;=3,$D5&lt;0.6),AND($C5&lt;2.4,$D5&lt;1.2),AND($C5&lt;1.2,$D5&lt;=3)),"BASSO",IF(OR(AND($C5&lt;=3,$C5&gt;=2.4,$D5&lt;1.2,$D5&gt;=0.6),AND($C5&lt;2.4,$C5&gt;=1.2,$D5&lt;1.8,$D5&gt;=1.2),AND($C5&lt;1.8,$C5&gt;=1.2,$D5&lt;=3,$D5&gt;=1.2)),"MEDIO",IF(OR(AND($C5&lt;=3,$C5&gt;=2.4,$D5&lt;1.8,$D5&gt;=1.2),AND($C5&lt;2.4,$C5&gt;=1.8,$D5&lt;=3,$D5&gt;=1.8)),"ALTO","ELEVATO"))))</f>
        <v>MEDIO</v>
      </c>
      <c r="I5" s="348">
        <f>C5*EFFICACIA!$H$12</f>
        <v>0.93270694053483472</v>
      </c>
      <c r="J5" s="348">
        <f>D5*EFFICACIA!$H$12</f>
        <v>1.1741134427909095</v>
      </c>
      <c r="K5" s="348">
        <f>E5*EFFICACIA!$H$12</f>
        <v>1.7597070944757216</v>
      </c>
      <c r="L5" s="349" t="str">
        <f>IF(I5&lt;1.2," BASSO",IF(I5&lt;1.8,"MEDIO","ELEVATO"))</f>
        <v xml:space="preserve"> BASSO</v>
      </c>
      <c r="M5" s="349" t="str">
        <f>IF(J5&lt;1.2,"POCO PROBABILE",IF(J5&lt;1.8,"POSSIBILE","PROBABILE"))</f>
        <v>POCO PROBABILE</v>
      </c>
      <c r="N5" s="351" t="str">
        <f>IF(OR($J5="",$I5=""),"-",
IF(OR(AND($I5&lt;=3,$J5&lt;0.6),AND($I5&lt;2.4,$J5&lt;1.2),AND($I5&lt;1.2,$J5&lt;=3)),"BASSO",IF(OR(AND($I5&lt;=3,$I5&gt;=2.4,$J5&lt;1.2,$J5&gt;=0.6),AND($I5&lt;2.4,$I5&gt;=1.2,$J5&lt;1.8,$J5&gt;=1.2),AND($I5&lt;1.8,$I5&gt;=1.2,$J5&lt;=3,$J5&gt;=1.2)),"MEDIO",IF(OR(AND($I5&lt;=3,$I5&gt;=2.4,$J5&lt;1.8,$J5&gt;=1.2),AND($I5&lt;2.4,$I5&gt;=1.8,$J5&lt;=3,$J5&gt;=1.8)),"ALTO","ELEVATO"))))</f>
        <v>BASSO</v>
      </c>
      <c r="O5" s="350">
        <f>IF(N5="BASSO",1,IF(N5="MEDIO",2,IF(N5="ALTO",3,IF(N5="ELEVATO",4,5))))</f>
        <v>1</v>
      </c>
      <c r="P5" s="352" t="str">
        <f>IF(O5&lt;='RISCHIO ACCETTABILE'!$F$36,"Sì","No")</f>
        <v>Sì</v>
      </c>
      <c r="Q5" s="353">
        <v>44453</v>
      </c>
      <c r="R5" s="354">
        <v>44530</v>
      </c>
      <c r="S5" s="362"/>
      <c r="T5" s="98"/>
      <c r="U5" s="98"/>
      <c r="V5" s="98"/>
      <c r="W5" s="98"/>
      <c r="X5" s="98"/>
      <c r="Y5" s="98"/>
      <c r="Z5" s="98"/>
      <c r="AA5" s="98"/>
      <c r="AB5" s="98"/>
      <c r="AC5" s="98"/>
      <c r="AD5" s="98"/>
    </row>
    <row r="6" spans="1:30" ht="45" customHeight="1" x14ac:dyDescent="0.25">
      <c r="A6" s="363" t="str">
        <f>'CALCOLO RISCHIO INERENTE'!A5</f>
        <v>distruzione_dati</v>
      </c>
      <c r="B6" s="298" t="str">
        <f t="shared" si="0"/>
        <v>DISTRUZIONE NON AUTORIZZATA DI DATI</v>
      </c>
      <c r="C6" s="323">
        <f t="shared" si="1"/>
        <v>2.25</v>
      </c>
      <c r="D6" s="323">
        <f t="shared" si="2"/>
        <v>1.7833333333333334</v>
      </c>
      <c r="E6" s="323">
        <f t="shared" si="3"/>
        <v>4.01</v>
      </c>
      <c r="F6" s="300" t="str">
        <f t="shared" ref="F6:F14" si="4">IF(C6&lt;1.2," BASSO",IF(C6&lt;1.8,"MEDIO","ELEVATO"))</f>
        <v>ELEVATO</v>
      </c>
      <c r="G6" s="300" t="str">
        <f t="shared" ref="G6:G14" si="5">IF(D6&lt;1.2,"POCO PROBABILE",IF(D6&lt;1.8,"POSSIBILE","PROBABILE"))</f>
        <v>POSSIBILE</v>
      </c>
      <c r="H6" s="301" t="str">
        <f t="shared" ref="H6:H14" si="6">IF(OR($D6="",$C6=""),"-",
IF(OR(AND($C6&lt;=3,$D6&lt;0.6),AND($C6&lt;2.4,$D6&lt;1.2),AND($C6&lt;1.2,$D6&lt;=3)),"BASSO",IF(OR(AND($C6&lt;=3,$C6&gt;=2.4,$D6&lt;1.2,$D6&gt;=0.6),AND($C6&lt;2.4,$C6&gt;=1.2,$D6&lt;1.8,$D6&gt;=1.2),AND($C6&lt;1.8,$C6&gt;=1.2,$D6&lt;=3,$D6&gt;=1.2)),"MEDIO",IF(OR(AND($C6&lt;=3,$C6&gt;=2.4,$D6&lt;1.8,$D6&gt;=1.2),AND($C6&lt;2.4,$C6&gt;=1.8,$D6&lt;=3,$D6&gt;=1.8)),"ALTO","ELEVATO"))))</f>
        <v>MEDIO</v>
      </c>
      <c r="I6" s="323">
        <f>C6*EFFICACIA!$H$12</f>
        <v>1.3990604108022522</v>
      </c>
      <c r="J6" s="323">
        <f>D6*EFFICACIA!$H$12</f>
        <v>1.1088849181914147</v>
      </c>
      <c r="K6" s="323">
        <f>E6*EFFICACIA!$H$12</f>
        <v>2.4934365543631247</v>
      </c>
      <c r="L6" s="300" t="str">
        <f t="shared" ref="L6:L14" si="7">IF(I6&lt;1.2," BASSO",IF(I6&lt;1.8,"MEDIO","ELEVATO"))</f>
        <v>MEDIO</v>
      </c>
      <c r="M6" s="300" t="str">
        <f t="shared" ref="M6:M14" si="8">IF(J6&lt;1.2,"POCO PROBABILE",IF(J6&lt;1.8,"POSSIBILE","PROBABILE"))</f>
        <v>POCO PROBABILE</v>
      </c>
      <c r="N6" s="324" t="str">
        <f t="shared" ref="N6:N14" si="9">IF(OR($J6="",$I6=""),"-",
IF(OR(AND($I6&lt;=3,$J6&lt;0.6),AND($I6&lt;2.4,$J6&lt;1.2),AND($I6&lt;1.2,$J6&lt;=3)),"BASSO",IF(OR(AND($I6&lt;=3,$I6&gt;=2.4,$J6&lt;1.2,$J6&gt;=0.6),AND($I6&lt;2.4,$I6&gt;=1.2,$J6&lt;1.8,$J6&gt;=1.2),AND($I6&lt;1.8,$I6&gt;=1.2,$J6&lt;=3,$J6&gt;=1.2)),"MEDIO",IF(OR(AND($I6&lt;=3,$I6&gt;=2.4,$J6&lt;1.8,$J6&gt;=1.2),AND($I6&lt;2.4,$I6&gt;=1.8,$J6&lt;=3,$J6&gt;=1.8)),"ALTO","ELEVATO"))))</f>
        <v>BASSO</v>
      </c>
      <c r="O6" s="301">
        <f t="shared" ref="O6:O14" si="10">IF(N6="BASSO",1,IF(N6="MEDIO",2,IF(N6="ALTO",3,IF(N6="ELEVATO",4,5))))</f>
        <v>1</v>
      </c>
      <c r="P6" s="325" t="str">
        <f>IF(O6&lt;='RISCHIO ACCETTABILE'!$F$36,"Sì","No")</f>
        <v>Sì</v>
      </c>
      <c r="Q6" s="353">
        <v>44453</v>
      </c>
      <c r="R6" s="346">
        <v>44530</v>
      </c>
      <c r="S6" s="364"/>
      <c r="T6" s="98"/>
      <c r="U6" s="98"/>
      <c r="V6" s="98"/>
      <c r="W6" s="98"/>
      <c r="X6" s="98"/>
      <c r="Y6" s="98"/>
      <c r="Z6" s="98"/>
      <c r="AA6" s="98"/>
      <c r="AB6" s="98"/>
      <c r="AC6" s="98"/>
      <c r="AD6" s="98"/>
    </row>
    <row r="7" spans="1:30" ht="45" customHeight="1" x14ac:dyDescent="0.25">
      <c r="A7" s="363" t="str">
        <f>'CALCOLO RISCHIO INERENTE'!A6</f>
        <v>modifica_non_autorizzata_dati</v>
      </c>
      <c r="B7" s="298" t="str">
        <f t="shared" si="0"/>
        <v>MODIFICHE INDESIDERATE O NON AUTORIZZATE AI DATI</v>
      </c>
      <c r="C7" s="323">
        <f t="shared" si="1"/>
        <v>2.25</v>
      </c>
      <c r="D7" s="323">
        <f t="shared" si="2"/>
        <v>1.7833333333333334</v>
      </c>
      <c r="E7" s="323">
        <f t="shared" si="3"/>
        <v>4.01</v>
      </c>
      <c r="F7" s="300" t="str">
        <f t="shared" si="4"/>
        <v>ELEVATO</v>
      </c>
      <c r="G7" s="300" t="str">
        <f t="shared" si="5"/>
        <v>POSSIBILE</v>
      </c>
      <c r="H7" s="301" t="str">
        <f t="shared" si="6"/>
        <v>MEDIO</v>
      </c>
      <c r="I7" s="323">
        <f>C7*EFFICACIA!$H$12</f>
        <v>1.3990604108022522</v>
      </c>
      <c r="J7" s="323">
        <f>D7*EFFICACIA!$H$12</f>
        <v>1.1088849181914147</v>
      </c>
      <c r="K7" s="323">
        <f>E7*EFFICACIA!$H$12</f>
        <v>2.4934365543631247</v>
      </c>
      <c r="L7" s="300" t="str">
        <f t="shared" si="7"/>
        <v>MEDIO</v>
      </c>
      <c r="M7" s="300" t="str">
        <f t="shared" si="8"/>
        <v>POCO PROBABILE</v>
      </c>
      <c r="N7" s="324" t="str">
        <f t="shared" si="9"/>
        <v>BASSO</v>
      </c>
      <c r="O7" s="301">
        <f t="shared" si="10"/>
        <v>1</v>
      </c>
      <c r="P7" s="325" t="str">
        <f>IF(O7&lt;='RISCHIO ACCETTABILE'!$F$36,"Sì","No")</f>
        <v>Sì</v>
      </c>
      <c r="Q7" s="353">
        <v>44453</v>
      </c>
      <c r="R7" s="346">
        <v>44530</v>
      </c>
      <c r="S7" s="364"/>
      <c r="T7" s="98"/>
      <c r="U7" s="98"/>
      <c r="V7" s="98"/>
      <c r="W7" s="98"/>
      <c r="X7" s="98"/>
      <c r="Y7" s="98"/>
      <c r="Z7" s="98"/>
      <c r="AA7" s="98"/>
      <c r="AB7" s="98"/>
      <c r="AC7" s="98"/>
      <c r="AD7" s="98"/>
    </row>
    <row r="8" spans="1:30" ht="45" customHeight="1" x14ac:dyDescent="0.25">
      <c r="A8" s="363" t="str">
        <f>'CALCOLO RISCHIO INERENTE'!A7</f>
        <v>divulgazione_dati</v>
      </c>
      <c r="B8" s="298" t="str">
        <f t="shared" si="0"/>
        <v>DIVULGAZIONE NON AUTORIZZATA DI DATI PERSONALI</v>
      </c>
      <c r="C8" s="323">
        <f t="shared" si="1"/>
        <v>2.25</v>
      </c>
      <c r="D8" s="323">
        <f t="shared" si="2"/>
        <v>1.888235294117647</v>
      </c>
      <c r="E8" s="323">
        <f t="shared" si="3"/>
        <v>4.25</v>
      </c>
      <c r="F8" s="300" t="str">
        <f t="shared" si="4"/>
        <v>ELEVATO</v>
      </c>
      <c r="G8" s="300" t="str">
        <f t="shared" si="5"/>
        <v>PROBABILE</v>
      </c>
      <c r="H8" s="301" t="str">
        <f t="shared" si="6"/>
        <v>ALTO</v>
      </c>
      <c r="I8" s="323">
        <f>C8*EFFICACIA!$H$12</f>
        <v>1.3990604108022522</v>
      </c>
      <c r="J8" s="323">
        <f>D8*EFFICACIA!$H$12</f>
        <v>1.1741134427909095</v>
      </c>
      <c r="K8" s="323">
        <f>E8*EFFICACIA!$H$12</f>
        <v>2.6426696648486985</v>
      </c>
      <c r="L8" s="300" t="str">
        <f t="shared" si="7"/>
        <v>MEDIO</v>
      </c>
      <c r="M8" s="300" t="str">
        <f t="shared" si="8"/>
        <v>POCO PROBABILE</v>
      </c>
      <c r="N8" s="324" t="str">
        <f t="shared" si="9"/>
        <v>BASSO</v>
      </c>
      <c r="O8" s="301">
        <f t="shared" si="10"/>
        <v>1</v>
      </c>
      <c r="P8" s="325" t="str">
        <f>IF(O8&lt;='RISCHIO ACCETTABILE'!$F$36,"Sì","No")</f>
        <v>Sì</v>
      </c>
      <c r="Q8" s="353">
        <v>44453</v>
      </c>
      <c r="R8" s="346">
        <v>44530</v>
      </c>
      <c r="S8" s="364" t="s">
        <v>857</v>
      </c>
      <c r="T8" s="98"/>
      <c r="U8" s="98"/>
      <c r="V8" s="98"/>
      <c r="W8" s="98"/>
      <c r="X8" s="98"/>
      <c r="Y8" s="98"/>
      <c r="Z8" s="98"/>
      <c r="AA8" s="98"/>
      <c r="AB8" s="98"/>
      <c r="AC8" s="98"/>
      <c r="AD8" s="98"/>
    </row>
    <row r="9" spans="1:30" ht="42" customHeight="1" x14ac:dyDescent="0.25">
      <c r="A9" s="363" t="str">
        <f>'CALCOLO RISCHIO INERENTE'!A8</f>
        <v>accesso_illegittimo_dati</v>
      </c>
      <c r="B9" s="298" t="str">
        <f t="shared" si="0"/>
        <v>ACCESSO ILLEGITTIMO O NON AUTORIZZATO AI DATI</v>
      </c>
      <c r="C9" s="323">
        <f t="shared" si="1"/>
        <v>2.25</v>
      </c>
      <c r="D9" s="323">
        <f t="shared" si="2"/>
        <v>1.888235294117647</v>
      </c>
      <c r="E9" s="323">
        <f t="shared" si="3"/>
        <v>4.25</v>
      </c>
      <c r="F9" s="300" t="str">
        <f t="shared" si="4"/>
        <v>ELEVATO</v>
      </c>
      <c r="G9" s="300" t="str">
        <f t="shared" si="5"/>
        <v>PROBABILE</v>
      </c>
      <c r="H9" s="301" t="str">
        <f t="shared" si="6"/>
        <v>ALTO</v>
      </c>
      <c r="I9" s="323">
        <f>C9*EFFICACIA!$H$12</f>
        <v>1.3990604108022522</v>
      </c>
      <c r="J9" s="323">
        <f>D9*EFFICACIA!$H$12</f>
        <v>1.1741134427909095</v>
      </c>
      <c r="K9" s="323">
        <f>E9*EFFICACIA!$H$12</f>
        <v>2.6426696648486985</v>
      </c>
      <c r="L9" s="300" t="str">
        <f t="shared" si="7"/>
        <v>MEDIO</v>
      </c>
      <c r="M9" s="300" t="str">
        <f t="shared" si="8"/>
        <v>POCO PROBABILE</v>
      </c>
      <c r="N9" s="324" t="str">
        <f t="shared" si="9"/>
        <v>BASSO</v>
      </c>
      <c r="O9" s="301">
        <f t="shared" si="10"/>
        <v>1</v>
      </c>
      <c r="P9" s="325" t="str">
        <f>IF(O9&lt;='RISCHIO ACCETTABILE'!$F$36,"Sì","No")</f>
        <v>Sì</v>
      </c>
      <c r="Q9" s="353">
        <v>44453</v>
      </c>
      <c r="R9" s="346">
        <v>44530</v>
      </c>
      <c r="S9" s="364" t="s">
        <v>857</v>
      </c>
      <c r="T9" s="98"/>
      <c r="U9" s="98"/>
      <c r="V9" s="98"/>
      <c r="W9" s="98"/>
      <c r="X9" s="98"/>
      <c r="Y9" s="98"/>
      <c r="Z9" s="98"/>
      <c r="AA9" s="98"/>
      <c r="AB9" s="98"/>
      <c r="AC9" s="98"/>
      <c r="AD9" s="98"/>
    </row>
    <row r="10" spans="1:30" ht="41.25" customHeight="1" x14ac:dyDescent="0.25">
      <c r="A10" s="363" t="str">
        <f>'CALCOLO RISCHIO INERENTE'!A9</f>
        <v>eccedenza_dati</v>
      </c>
      <c r="B10" s="298" t="str">
        <f t="shared" si="0"/>
        <v>ECCESSIVA RACCOLTA DI DATI PERSONALI</v>
      </c>
      <c r="C10" s="323">
        <f t="shared" si="1"/>
        <v>1.5</v>
      </c>
      <c r="D10" s="323">
        <f t="shared" si="2"/>
        <v>1.605</v>
      </c>
      <c r="E10" s="323">
        <f t="shared" si="3"/>
        <v>2.41</v>
      </c>
      <c r="F10" s="300" t="str">
        <f t="shared" si="4"/>
        <v>MEDIO</v>
      </c>
      <c r="G10" s="300" t="str">
        <f t="shared" si="5"/>
        <v>POSSIBILE</v>
      </c>
      <c r="H10" s="301" t="str">
        <f t="shared" si="6"/>
        <v>MEDIO</v>
      </c>
      <c r="I10" s="323">
        <f>C10*EFFICACIA!$H$12</f>
        <v>0.93270694053483472</v>
      </c>
      <c r="J10" s="323">
        <f>D10*EFFICACIA!$H$12</f>
        <v>0.99799642637227315</v>
      </c>
      <c r="K10" s="323">
        <f>E10*EFFICACIA!$H$12</f>
        <v>1.4985491511259679</v>
      </c>
      <c r="L10" s="300" t="str">
        <f t="shared" si="7"/>
        <v xml:space="preserve"> BASSO</v>
      </c>
      <c r="M10" s="300" t="str">
        <f t="shared" si="8"/>
        <v>POCO PROBABILE</v>
      </c>
      <c r="N10" s="324" t="str">
        <f t="shared" si="9"/>
        <v>BASSO</v>
      </c>
      <c r="O10" s="301">
        <f t="shared" si="10"/>
        <v>1</v>
      </c>
      <c r="P10" s="325" t="str">
        <f>IF(O10&lt;='RISCHIO ACCETTABILE'!$F$36,"Sì","No")</f>
        <v>Sì</v>
      </c>
      <c r="Q10" s="353">
        <v>44453</v>
      </c>
      <c r="R10" s="346">
        <v>44530</v>
      </c>
      <c r="S10" s="364"/>
      <c r="T10" s="98"/>
      <c r="U10" s="98"/>
      <c r="V10" s="98"/>
      <c r="W10" s="98"/>
      <c r="X10" s="98"/>
      <c r="Y10" s="98"/>
      <c r="Z10" s="98"/>
      <c r="AA10" s="98"/>
      <c r="AB10" s="98"/>
      <c r="AC10" s="98"/>
      <c r="AD10" s="98"/>
    </row>
    <row r="11" spans="1:30" ht="59.25" customHeight="1" x14ac:dyDescent="0.25">
      <c r="A11" s="363" t="str">
        <f>'CALCOLO RISCHIO INERENTE'!A10</f>
        <v>raffronti_non_autorizzati</v>
      </c>
      <c r="B11" s="298" t="str">
        <f t="shared" si="0"/>
        <v>COLLEGAMENTI O RAFFRONTI INAPPROPRIATI O NON AUTORIZZATI DI DATI PERSONALI</v>
      </c>
      <c r="C11" s="323">
        <f t="shared" si="1"/>
        <v>2.25</v>
      </c>
      <c r="D11" s="323">
        <f t="shared" si="2"/>
        <v>1.605</v>
      </c>
      <c r="E11" s="323">
        <f t="shared" si="3"/>
        <v>3.61</v>
      </c>
      <c r="F11" s="300" t="str">
        <f t="shared" si="4"/>
        <v>ELEVATO</v>
      </c>
      <c r="G11" s="300" t="str">
        <f t="shared" si="5"/>
        <v>POSSIBILE</v>
      </c>
      <c r="H11" s="301" t="str">
        <f t="shared" si="6"/>
        <v>MEDIO</v>
      </c>
      <c r="I11" s="323">
        <f>C11*EFFICACIA!$H$12</f>
        <v>1.3990604108022522</v>
      </c>
      <c r="J11" s="323">
        <f>D11*EFFICACIA!$H$12</f>
        <v>0.99799642637227315</v>
      </c>
      <c r="K11" s="323">
        <f>E11*EFFICACIA!$H$12</f>
        <v>2.2447147035538353</v>
      </c>
      <c r="L11" s="300" t="str">
        <f t="shared" si="7"/>
        <v>MEDIO</v>
      </c>
      <c r="M11" s="300" t="str">
        <f t="shared" si="8"/>
        <v>POCO PROBABILE</v>
      </c>
      <c r="N11" s="324" t="str">
        <f t="shared" si="9"/>
        <v>BASSO</v>
      </c>
      <c r="O11" s="301">
        <f t="shared" si="10"/>
        <v>1</v>
      </c>
      <c r="P11" s="325" t="str">
        <f>IF(O11&lt;='RISCHIO ACCETTABILE'!$F$36,"Sì","No")</f>
        <v>Sì</v>
      </c>
      <c r="Q11" s="353">
        <v>44453</v>
      </c>
      <c r="R11" s="346">
        <v>44530</v>
      </c>
      <c r="S11" s="364"/>
      <c r="T11" s="98"/>
      <c r="U11" s="98"/>
      <c r="V11" s="98"/>
      <c r="W11" s="98"/>
      <c r="X11" s="98"/>
      <c r="Y11" s="98"/>
      <c r="Z11" s="98"/>
      <c r="AA11" s="98"/>
      <c r="AB11" s="98"/>
      <c r="AC11" s="98"/>
      <c r="AD11" s="98"/>
    </row>
    <row r="12" spans="1:30" ht="73.5" customHeight="1" x14ac:dyDescent="0.25">
      <c r="A12" s="363" t="str">
        <f>'CALCOLO RISCHIO INERENTE'!A11</f>
        <v>trasparenza_perdita_controllo_dati</v>
      </c>
      <c r="B12" s="298" t="str">
        <f t="shared" si="0"/>
        <v>PERDITA DI CONTROLLO DA PARTE  DEGLI INTERESSATI (MANCANZA DI TRASPARENZA, CHIAREZZA, NON CONSIDERAZIONE DEI DIRITTI)</v>
      </c>
      <c r="C12" s="323">
        <f t="shared" si="1"/>
        <v>1.5</v>
      </c>
      <c r="D12" s="323">
        <f t="shared" si="2"/>
        <v>1.605</v>
      </c>
      <c r="E12" s="323">
        <f t="shared" si="3"/>
        <v>2.41</v>
      </c>
      <c r="F12" s="300" t="str">
        <f t="shared" si="4"/>
        <v>MEDIO</v>
      </c>
      <c r="G12" s="300" t="str">
        <f t="shared" si="5"/>
        <v>POSSIBILE</v>
      </c>
      <c r="H12" s="301" t="str">
        <f t="shared" si="6"/>
        <v>MEDIO</v>
      </c>
      <c r="I12" s="323">
        <f>C12*EFFICACIA!$H$12</f>
        <v>0.93270694053483472</v>
      </c>
      <c r="J12" s="323">
        <f>D12*EFFICACIA!$H$12</f>
        <v>0.99799642637227315</v>
      </c>
      <c r="K12" s="323">
        <f>E12*EFFICACIA!$H$12</f>
        <v>1.4985491511259679</v>
      </c>
      <c r="L12" s="300" t="str">
        <f t="shared" si="7"/>
        <v xml:space="preserve"> BASSO</v>
      </c>
      <c r="M12" s="300" t="str">
        <f t="shared" si="8"/>
        <v>POCO PROBABILE</v>
      </c>
      <c r="N12" s="324" t="str">
        <f t="shared" si="9"/>
        <v>BASSO</v>
      </c>
      <c r="O12" s="301">
        <f t="shared" si="10"/>
        <v>1</v>
      </c>
      <c r="P12" s="325" t="str">
        <f>IF(O12&lt;='RISCHIO ACCETTABILE'!$F$36,"Sì","No")</f>
        <v>Sì</v>
      </c>
      <c r="Q12" s="353">
        <v>44453</v>
      </c>
      <c r="R12" s="346">
        <v>44530</v>
      </c>
      <c r="S12" s="364"/>
      <c r="T12" s="98"/>
      <c r="U12" s="98"/>
      <c r="V12" s="98"/>
      <c r="W12" s="98"/>
      <c r="X12" s="98"/>
      <c r="Y12" s="98"/>
      <c r="Z12" s="98"/>
      <c r="AA12" s="98"/>
      <c r="AB12" s="98"/>
      <c r="AC12" s="98"/>
      <c r="AD12" s="98"/>
    </row>
    <row r="13" spans="1:30" ht="72.75" customHeight="1" x14ac:dyDescent="0.25">
      <c r="A13" s="363" t="str">
        <f>'CALCOLO RISCHIO INERENTE'!A12</f>
        <v>cambio_finalita</v>
      </c>
      <c r="B13" s="298" t="str">
        <f t="shared" si="0"/>
        <v>DIVULGAZIONE O RIUSO PER FINALITÀ DIVERSE DEI DATI PERSONALI SENZA LA CONSAPEVOLEZZA E/O IL CONSENSO DEGLI INTERESSATI</v>
      </c>
      <c r="C13" s="323">
        <f t="shared" si="1"/>
        <v>1.5</v>
      </c>
      <c r="D13" s="323">
        <f t="shared" si="2"/>
        <v>1.605</v>
      </c>
      <c r="E13" s="323">
        <f t="shared" si="3"/>
        <v>2.41</v>
      </c>
      <c r="F13" s="300" t="str">
        <f t="shared" si="4"/>
        <v>MEDIO</v>
      </c>
      <c r="G13" s="300" t="str">
        <f t="shared" si="5"/>
        <v>POSSIBILE</v>
      </c>
      <c r="H13" s="301" t="str">
        <f t="shared" si="6"/>
        <v>MEDIO</v>
      </c>
      <c r="I13" s="323">
        <f>C13*EFFICACIA!$H$12</f>
        <v>0.93270694053483472</v>
      </c>
      <c r="J13" s="323">
        <f>D13*EFFICACIA!$H$12</f>
        <v>0.99799642637227315</v>
      </c>
      <c r="K13" s="323">
        <f>E13*EFFICACIA!$H$12</f>
        <v>1.4985491511259679</v>
      </c>
      <c r="L13" s="300" t="str">
        <f t="shared" si="7"/>
        <v xml:space="preserve"> BASSO</v>
      </c>
      <c r="M13" s="300" t="str">
        <f t="shared" si="8"/>
        <v>POCO PROBABILE</v>
      </c>
      <c r="N13" s="324" t="str">
        <f t="shared" si="9"/>
        <v>BASSO</v>
      </c>
      <c r="O13" s="301">
        <f t="shared" si="10"/>
        <v>1</v>
      </c>
      <c r="P13" s="325" t="str">
        <f>IF(O13&lt;='RISCHIO ACCETTABILE'!$F$36,"Sì","No")</f>
        <v>Sì</v>
      </c>
      <c r="Q13" s="353">
        <v>44453</v>
      </c>
      <c r="R13" s="346">
        <v>44530</v>
      </c>
      <c r="S13" s="364"/>
      <c r="T13" s="98"/>
      <c r="U13" s="98"/>
      <c r="V13" s="98"/>
      <c r="W13" s="98"/>
      <c r="X13" s="98"/>
      <c r="Y13" s="98"/>
      <c r="Z13" s="98"/>
      <c r="AA13" s="98"/>
      <c r="AB13" s="98"/>
      <c r="AC13" s="98"/>
      <c r="AD13" s="98"/>
    </row>
    <row r="14" spans="1:30" ht="56.25" customHeight="1" thickBot="1" x14ac:dyDescent="0.3">
      <c r="A14" s="365" t="str">
        <f>'CALCOLO RISCHIO INERENTE'!A13</f>
        <v>data_retention</v>
      </c>
      <c r="B14" s="366" t="str">
        <f t="shared" si="0"/>
        <v>CONSERVAZIONE IMMOTIVAMENTE PROLUNGATA DEI DATI PERSONALI</v>
      </c>
      <c r="C14" s="367">
        <f t="shared" si="1"/>
        <v>1.5</v>
      </c>
      <c r="D14" s="367">
        <f t="shared" si="2"/>
        <v>1.605</v>
      </c>
      <c r="E14" s="367">
        <f t="shared" si="3"/>
        <v>2.41</v>
      </c>
      <c r="F14" s="368" t="str">
        <f t="shared" si="4"/>
        <v>MEDIO</v>
      </c>
      <c r="G14" s="368" t="str">
        <f t="shared" si="5"/>
        <v>POSSIBILE</v>
      </c>
      <c r="H14" s="369" t="str">
        <f t="shared" si="6"/>
        <v>MEDIO</v>
      </c>
      <c r="I14" s="367">
        <f>C14*EFFICACIA!$H$12</f>
        <v>0.93270694053483472</v>
      </c>
      <c r="J14" s="367">
        <f>D14*EFFICACIA!$H$12</f>
        <v>0.99799642637227315</v>
      </c>
      <c r="K14" s="367">
        <f>E14*EFFICACIA!$H$12</f>
        <v>1.4985491511259679</v>
      </c>
      <c r="L14" s="368" t="str">
        <f t="shared" si="7"/>
        <v xml:space="preserve"> BASSO</v>
      </c>
      <c r="M14" s="368" t="str">
        <f t="shared" si="8"/>
        <v>POCO PROBABILE</v>
      </c>
      <c r="N14" s="370" t="str">
        <f t="shared" si="9"/>
        <v>BASSO</v>
      </c>
      <c r="O14" s="369">
        <f t="shared" si="10"/>
        <v>1</v>
      </c>
      <c r="P14" s="371" t="str">
        <f>IF(O14&lt;='RISCHIO ACCETTABILE'!$F$36,"Sì","No")</f>
        <v>Sì</v>
      </c>
      <c r="Q14" s="353">
        <v>44453</v>
      </c>
      <c r="R14" s="372">
        <v>44530</v>
      </c>
      <c r="S14" s="373"/>
      <c r="T14" s="98"/>
      <c r="U14" s="98"/>
      <c r="V14" s="98"/>
      <c r="W14" s="98"/>
      <c r="X14" s="98"/>
      <c r="Y14" s="98"/>
      <c r="Z14" s="98"/>
      <c r="AA14" s="98"/>
      <c r="AB14" s="98"/>
      <c r="AC14" s="98"/>
      <c r="AD14" s="98"/>
    </row>
    <row r="15" spans="1:30" x14ac:dyDescent="0.25">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row>
    <row r="16" spans="1:30" x14ac:dyDescent="0.25">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row>
    <row r="17" spans="1:30" x14ac:dyDescent="0.25">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row>
    <row r="18" spans="1:30" x14ac:dyDescent="0.25">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row>
    <row r="19" spans="1:30" x14ac:dyDescent="0.25">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row>
    <row r="20" spans="1:30" x14ac:dyDescent="0.25">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row>
    <row r="21" spans="1:30" x14ac:dyDescent="0.25">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row>
    <row r="22" spans="1:30" x14ac:dyDescent="0.25">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row>
    <row r="23" spans="1:30" x14ac:dyDescent="0.25">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row>
    <row r="24" spans="1:30" x14ac:dyDescent="0.25">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row>
    <row r="25" spans="1:30" x14ac:dyDescent="0.25">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row>
    <row r="26" spans="1:30" x14ac:dyDescent="0.25">
      <c r="A26" s="98"/>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row>
    <row r="27" spans="1:30" x14ac:dyDescent="0.25">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row>
    <row r="28" spans="1:30" x14ac:dyDescent="0.25">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row>
    <row r="29" spans="1:30" x14ac:dyDescent="0.25">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row>
    <row r="30" spans="1:30" x14ac:dyDescent="0.25">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row>
    <row r="31" spans="1:30" x14ac:dyDescent="0.25">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row>
    <row r="32" spans="1:30" x14ac:dyDescent="0.25">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row>
    <row r="33" spans="1:30" x14ac:dyDescent="0.25">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row>
    <row r="34" spans="1:30" x14ac:dyDescent="0.25">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row>
    <row r="35" spans="1:30" x14ac:dyDescent="0.25">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row>
    <row r="36" spans="1:30" x14ac:dyDescent="0.25">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row>
    <row r="37" spans="1:30" x14ac:dyDescent="0.25">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row>
    <row r="38" spans="1:30" x14ac:dyDescent="0.25">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1:30" x14ac:dyDescent="0.25">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1:30" x14ac:dyDescent="0.25">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1:30" x14ac:dyDescent="0.25">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1:30" x14ac:dyDescent="0.25">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1:30" x14ac:dyDescent="0.25">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sheetData>
  <sheetProtection algorithmName="SHA-512" hashValue="L0GPAw3+iPFqtyK6i+K3IY+UvSvfZgN9J7SaB74vT4Khk8V4yixZESWn3OUPUuSijKvbeMM5GB9DVnVirz9WWw==" saltValue="5NrHxmyLQIUCviDAgKUpAg==" spinCount="100000" sheet="1" objects="1" scenarios="1" selectLockedCells="1"/>
  <mergeCells count="3">
    <mergeCell ref="A2:AD2"/>
    <mergeCell ref="A1:X1"/>
    <mergeCell ref="G3:P3"/>
  </mergeCells>
  <conditionalFormatting sqref="H5:H14">
    <cfRule type="cellIs" dxfId="9" priority="7" stopIfTrue="1" operator="equal">
      <formula>"ELEVATO"</formula>
    </cfRule>
    <cfRule type="cellIs" dxfId="8" priority="8" stopIfTrue="1" operator="equal">
      <formula>"ALTO"</formula>
    </cfRule>
    <cfRule type="cellIs" dxfId="7" priority="9" stopIfTrue="1" operator="equal">
      <formula>"MEDIO"</formula>
    </cfRule>
    <cfRule type="cellIs" dxfId="6" priority="10" stopIfTrue="1" operator="equal">
      <formula>"BASSO"</formula>
    </cfRule>
  </conditionalFormatting>
  <conditionalFormatting sqref="N5:P14">
    <cfRule type="cellIs" dxfId="5" priority="3" stopIfTrue="1" operator="equal">
      <formula>"ELEVATO"</formula>
    </cfRule>
    <cfRule type="cellIs" dxfId="4" priority="4" stopIfTrue="1" operator="equal">
      <formula>"ALTO"</formula>
    </cfRule>
    <cfRule type="cellIs" dxfId="3" priority="5" stopIfTrue="1" operator="equal">
      <formula>"MEDIO"</formula>
    </cfRule>
    <cfRule type="cellIs" dxfId="2" priority="6" stopIfTrue="1" operator="equal">
      <formula>"BASSO"</formula>
    </cfRule>
  </conditionalFormatting>
  <conditionalFormatting sqref="P5:P14">
    <cfRule type="cellIs" dxfId="1" priority="1" stopIfTrue="1" operator="equal">
      <formula>"Sì"</formula>
    </cfRule>
    <cfRule type="cellIs" dxfId="0" priority="2" stopIfTrue="1" operator="equal">
      <formula>"No"</formula>
    </cfRule>
  </conditionalFormatting>
  <pageMargins left="0.23622047244094491" right="0.23622047244094491" top="0.74803149606299213" bottom="0.74803149606299213" header="0.31496062992125984" footer="0.31496062992125984"/>
  <pageSetup paperSize="8" scale="48" orientation="landscape" horizontalDpi="1200" verticalDpi="1200" r:id="rId1"/>
  <headerFooter>
    <oddFooter>&amp;RPagina &amp;P di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3:A36"/>
  <sheetViews>
    <sheetView workbookViewId="0">
      <selection activeCell="A33" sqref="A33"/>
    </sheetView>
  </sheetViews>
  <sheetFormatPr defaultColWidth="8.85546875" defaultRowHeight="15" x14ac:dyDescent="0.25"/>
  <cols>
    <col min="1" max="1" width="22.42578125" customWidth="1"/>
    <col min="2" max="2" width="12.28515625" customWidth="1"/>
  </cols>
  <sheetData>
    <row r="23" spans="1:1" x14ac:dyDescent="0.25">
      <c r="A23" t="s">
        <v>858</v>
      </c>
    </row>
    <row r="24" spans="1:1" x14ac:dyDescent="0.25">
      <c r="A24" t="s">
        <v>158</v>
      </c>
    </row>
    <row r="25" spans="1:1" x14ac:dyDescent="0.25">
      <c r="A25" t="s">
        <v>159</v>
      </c>
    </row>
    <row r="26" spans="1:1" x14ac:dyDescent="0.25">
      <c r="A26" t="s">
        <v>160</v>
      </c>
    </row>
    <row r="27" spans="1:1" x14ac:dyDescent="0.25">
      <c r="A27" t="s">
        <v>161</v>
      </c>
    </row>
    <row r="29" spans="1:1" x14ac:dyDescent="0.25">
      <c r="A29" t="s">
        <v>859</v>
      </c>
    </row>
    <row r="30" spans="1:1" x14ac:dyDescent="0.25">
      <c r="A30" t="s">
        <v>860</v>
      </c>
    </row>
    <row r="31" spans="1:1" x14ac:dyDescent="0.25">
      <c r="A31" t="s">
        <v>861</v>
      </c>
    </row>
    <row r="33" spans="1:1" x14ac:dyDescent="0.25">
      <c r="A33" t="s">
        <v>734</v>
      </c>
    </row>
    <row r="34" spans="1:1" x14ac:dyDescent="0.25">
      <c r="A34" t="s">
        <v>163</v>
      </c>
    </row>
    <row r="35" spans="1:1" x14ac:dyDescent="0.25">
      <c r="A35" t="s">
        <v>164</v>
      </c>
    </row>
    <row r="36" spans="1:1" x14ac:dyDescent="0.25">
      <c r="A36" t="s">
        <v>165</v>
      </c>
    </row>
  </sheetData>
  <sheetProtection algorithmName="SHA-512" hashValue="xKg9Z9mitYg8rED+UPPxqdTEmmn0p9pTwShNSZdvbCW97wLZ8izPmk2533/4Wr6Jk2rNcaCqVmYXaTYYBRV5ig==" saltValue="cWloYazYyG0mUiufHqwtkA==" spinCount="100000" sheet="1" selectLockedCells="1"/>
  <pageMargins left="0.7" right="0.7" top="0.75" bottom="0.75" header="0.3" footer="0.3"/>
  <pageSetup paperSize="9" scale="6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R29"/>
  <sheetViews>
    <sheetView topLeftCell="A4" workbookViewId="0">
      <selection activeCell="B1" sqref="B1"/>
    </sheetView>
  </sheetViews>
  <sheetFormatPr defaultColWidth="9.140625" defaultRowHeight="15" x14ac:dyDescent="0.25"/>
  <cols>
    <col min="1" max="1" width="9.140625" style="75"/>
    <col min="2" max="2" width="109.85546875" style="75" customWidth="1"/>
    <col min="3" max="3" width="7.85546875" style="75" customWidth="1"/>
    <col min="4" max="4" width="7.42578125" style="75" customWidth="1"/>
    <col min="5" max="5" width="40.42578125" style="75" customWidth="1"/>
    <col min="6" max="7" width="30.140625" style="75" customWidth="1"/>
    <col min="8" max="8" width="34.140625" style="75" customWidth="1"/>
    <col min="9" max="9" width="30.140625" style="75" customWidth="1"/>
    <col min="10" max="12" width="42.7109375" style="75" customWidth="1"/>
    <col min="13" max="13" width="37.42578125" style="75" customWidth="1"/>
    <col min="14" max="14" width="17.7109375" style="75" customWidth="1"/>
    <col min="15" max="15" width="23.42578125" style="75" customWidth="1"/>
    <col min="16" max="16" width="32.85546875" style="75" customWidth="1"/>
    <col min="17" max="17" width="24.140625" style="75" customWidth="1"/>
    <col min="18" max="18" width="20.85546875" style="75" customWidth="1"/>
    <col min="19" max="19" width="24.42578125" style="75" customWidth="1"/>
    <col min="20" max="20" width="17.42578125" style="75" customWidth="1"/>
    <col min="21" max="21" width="18.85546875" style="75" customWidth="1"/>
    <col min="22" max="22" width="22.7109375" style="75" customWidth="1"/>
    <col min="23" max="23" width="20.28515625" style="75" customWidth="1"/>
    <col min="24" max="24" width="32.28515625" style="75" customWidth="1"/>
    <col min="25" max="25" width="55" style="75" customWidth="1"/>
    <col min="26" max="26" width="31.42578125" style="75" customWidth="1"/>
    <col min="27" max="27" width="30.28515625" style="75" customWidth="1"/>
    <col min="28" max="28" width="28.42578125" style="75" customWidth="1"/>
    <col min="29" max="29" width="35.28515625" style="75" customWidth="1"/>
    <col min="30" max="31" width="36.140625" style="75" customWidth="1"/>
    <col min="32" max="32" width="48.7109375" style="75" customWidth="1"/>
    <col min="33" max="33" width="30.42578125" style="75" customWidth="1"/>
    <col min="34" max="34" width="25.7109375" style="75" customWidth="1"/>
    <col min="35" max="40" width="54.42578125" style="75" customWidth="1"/>
    <col min="41" max="41" width="36.140625" style="75" customWidth="1"/>
    <col min="42" max="43" width="54.42578125" style="75" customWidth="1"/>
    <col min="44" max="44" width="42.28515625" style="75" customWidth="1"/>
    <col min="45" max="51" width="54.42578125" style="75" customWidth="1"/>
    <col min="52" max="53" width="36.140625" style="75" customWidth="1"/>
    <col min="54" max="54" width="54.42578125" style="75" customWidth="1"/>
    <col min="55" max="55" width="16.42578125" style="75" customWidth="1"/>
    <col min="56" max="70" width="22.140625" style="75" customWidth="1"/>
    <col min="71" max="16384" width="9.140625" style="75"/>
  </cols>
  <sheetData>
    <row r="1" spans="1:70" ht="23.25" x14ac:dyDescent="0.25">
      <c r="A1" s="4"/>
      <c r="B1" s="78" t="s">
        <v>657</v>
      </c>
      <c r="C1" s="144"/>
      <c r="D1" s="144"/>
      <c r="E1" s="492" t="s">
        <v>658</v>
      </c>
      <c r="F1" s="493"/>
      <c r="G1" s="493"/>
      <c r="H1" s="493"/>
      <c r="I1" s="493"/>
      <c r="J1" s="493"/>
      <c r="K1" s="494"/>
      <c r="L1" s="495" t="s">
        <v>522</v>
      </c>
      <c r="M1" s="496"/>
      <c r="N1" s="496"/>
      <c r="O1" s="496"/>
      <c r="P1" s="496"/>
      <c r="Q1" s="496"/>
      <c r="R1" s="497"/>
      <c r="S1" s="498" t="s">
        <v>535</v>
      </c>
      <c r="T1" s="499"/>
      <c r="U1" s="499"/>
      <c r="V1" s="499"/>
      <c r="W1" s="500"/>
      <c r="X1" s="501" t="s">
        <v>540</v>
      </c>
      <c r="Y1" s="502"/>
      <c r="Z1" s="502"/>
      <c r="AA1" s="502"/>
      <c r="AB1" s="502"/>
      <c r="AC1" s="502"/>
      <c r="AD1" s="502"/>
      <c r="AE1" s="503"/>
      <c r="AF1" s="504" t="s">
        <v>659</v>
      </c>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491" t="s">
        <v>660</v>
      </c>
      <c r="BE1" s="491"/>
      <c r="BF1" s="491"/>
      <c r="BG1" s="491"/>
      <c r="BH1" s="491"/>
      <c r="BI1" s="491"/>
      <c r="BJ1" s="491"/>
      <c r="BK1" s="491" t="s">
        <v>661</v>
      </c>
      <c r="BL1" s="491"/>
      <c r="BM1" s="491"/>
      <c r="BN1" s="491"/>
      <c r="BO1" s="491"/>
      <c r="BP1" s="491"/>
      <c r="BQ1" s="491"/>
      <c r="BR1" s="491"/>
    </row>
    <row r="2" spans="1:70" ht="131.25" customHeight="1" x14ac:dyDescent="0.25">
      <c r="A2" s="4"/>
      <c r="B2" s="79" t="s">
        <v>652</v>
      </c>
      <c r="C2" s="79" t="s">
        <v>655</v>
      </c>
      <c r="D2" s="79" t="s">
        <v>862</v>
      </c>
      <c r="E2" s="6" t="s">
        <v>662</v>
      </c>
      <c r="F2" s="6" t="s">
        <v>663</v>
      </c>
      <c r="G2" s="6" t="s">
        <v>664</v>
      </c>
      <c r="H2" s="6" t="s">
        <v>665</v>
      </c>
      <c r="I2" s="6" t="s">
        <v>666</v>
      </c>
      <c r="J2" s="6" t="s">
        <v>667</v>
      </c>
      <c r="K2" s="6" t="s">
        <v>668</v>
      </c>
      <c r="L2" s="5" t="s">
        <v>669</v>
      </c>
      <c r="M2" s="5" t="s">
        <v>670</v>
      </c>
      <c r="N2" s="5" t="s">
        <v>671</v>
      </c>
      <c r="O2" s="5" t="s">
        <v>672</v>
      </c>
      <c r="P2" s="5" t="s">
        <v>673</v>
      </c>
      <c r="Q2" s="5" t="s">
        <v>674</v>
      </c>
      <c r="R2" s="5" t="s">
        <v>675</v>
      </c>
      <c r="S2" s="6" t="s">
        <v>676</v>
      </c>
      <c r="T2" s="6" t="s">
        <v>677</v>
      </c>
      <c r="U2" s="6" t="s">
        <v>678</v>
      </c>
      <c r="V2" s="6" t="s">
        <v>679</v>
      </c>
      <c r="W2" s="6" t="s">
        <v>680</v>
      </c>
      <c r="X2" s="5" t="s">
        <v>681</v>
      </c>
      <c r="Y2" s="5" t="s">
        <v>682</v>
      </c>
      <c r="Z2" s="5" t="s">
        <v>683</v>
      </c>
      <c r="AA2" s="5" t="s">
        <v>684</v>
      </c>
      <c r="AB2" s="5" t="s">
        <v>685</v>
      </c>
      <c r="AC2" s="5" t="s">
        <v>686</v>
      </c>
      <c r="AD2" s="5" t="s">
        <v>687</v>
      </c>
      <c r="AE2" s="5" t="s">
        <v>688</v>
      </c>
      <c r="AF2" s="6" t="s">
        <v>689</v>
      </c>
      <c r="AG2" s="6" t="s">
        <v>690</v>
      </c>
      <c r="AH2" s="6" t="s">
        <v>691</v>
      </c>
      <c r="AI2" s="6" t="s">
        <v>692</v>
      </c>
      <c r="AJ2" s="6" t="s">
        <v>693</v>
      </c>
      <c r="AK2" s="6" t="s">
        <v>694</v>
      </c>
      <c r="AL2" s="6" t="s">
        <v>695</v>
      </c>
      <c r="AM2" s="6" t="s">
        <v>696</v>
      </c>
      <c r="AN2" s="6" t="s">
        <v>697</v>
      </c>
      <c r="AO2" s="6" t="s">
        <v>698</v>
      </c>
      <c r="AP2" s="6" t="s">
        <v>699</v>
      </c>
      <c r="AQ2" s="6" t="s">
        <v>700</v>
      </c>
      <c r="AR2" s="6" t="s">
        <v>701</v>
      </c>
      <c r="AS2" s="6" t="s">
        <v>702</v>
      </c>
      <c r="AT2" s="6" t="s">
        <v>703</v>
      </c>
      <c r="AU2" s="6" t="s">
        <v>704</v>
      </c>
      <c r="AV2" s="6" t="s">
        <v>705</v>
      </c>
      <c r="AW2" s="6" t="s">
        <v>706</v>
      </c>
      <c r="AX2" s="6" t="s">
        <v>707</v>
      </c>
      <c r="AY2" s="6" t="s">
        <v>708</v>
      </c>
      <c r="AZ2" s="6" t="s">
        <v>709</v>
      </c>
      <c r="BA2" s="6" t="s">
        <v>710</v>
      </c>
      <c r="BB2" s="6" t="s">
        <v>711</v>
      </c>
      <c r="BC2" s="6" t="s">
        <v>712</v>
      </c>
      <c r="BD2" s="5" t="s">
        <v>713</v>
      </c>
      <c r="BE2" s="5" t="s">
        <v>714</v>
      </c>
      <c r="BF2" s="5" t="s">
        <v>715</v>
      </c>
      <c r="BG2" s="5" t="s">
        <v>716</v>
      </c>
      <c r="BH2" s="5" t="s">
        <v>717</v>
      </c>
      <c r="BI2" s="5" t="s">
        <v>718</v>
      </c>
      <c r="BJ2" s="5" t="s">
        <v>719</v>
      </c>
      <c r="BK2" s="6" t="s">
        <v>720</v>
      </c>
      <c r="BL2" s="6" t="s">
        <v>721</v>
      </c>
      <c r="BM2" s="6" t="s">
        <v>722</v>
      </c>
      <c r="BN2" s="6" t="s">
        <v>723</v>
      </c>
      <c r="BO2" s="6" t="s">
        <v>724</v>
      </c>
      <c r="BP2" s="6" t="s">
        <v>725</v>
      </c>
      <c r="BQ2" s="6" t="s">
        <v>726</v>
      </c>
      <c r="BR2" s="6" t="s">
        <v>727</v>
      </c>
    </row>
    <row r="3" spans="1:70" ht="45" customHeight="1" x14ac:dyDescent="0.25">
      <c r="A3" s="4"/>
      <c r="B3" s="72" t="s">
        <v>362</v>
      </c>
      <c r="C3" s="72">
        <f t="shared" ref="C3:C26" si="0">VLOOKUP($B3,valore_assets,4,FALSE)</f>
        <v>1.1000000000000001</v>
      </c>
      <c r="D3" s="72">
        <f>COUNTIF(E3:BR3,"X")</f>
        <v>18</v>
      </c>
      <c r="E3" s="4" t="str">
        <f>IF($C3&gt;0,'MATR.ASSET.MISURE'!C3,"")</f>
        <v>X</v>
      </c>
      <c r="F3" s="4">
        <f>IF($C3&gt;0,'MATR.ASSET.MISURE'!D3,"")</f>
        <v>0</v>
      </c>
      <c r="G3" s="4">
        <f>IF($C3&gt;0,'MATR.ASSET.MISURE'!E3,"")</f>
        <v>0</v>
      </c>
      <c r="H3" s="4">
        <f>IF($C3&gt;0,'MATR.ASSET.MISURE'!F3,"")</f>
        <v>0</v>
      </c>
      <c r="I3" s="4" t="str">
        <f>IF($C3&gt;0,'MATR.ASSET.MISURE'!G3,"")</f>
        <v>X</v>
      </c>
      <c r="J3" s="4" t="str">
        <f>IF($C3&gt;0,'MATR.ASSET.MISURE'!H3,"")</f>
        <v>X</v>
      </c>
      <c r="K3" s="4" t="str">
        <f>IF($C3&gt;0,'MATR.ASSET.MISURE'!I3,"")</f>
        <v>X</v>
      </c>
      <c r="L3" s="4">
        <f>IF($C3&gt;0,'MATR.ASSET.MISURE'!J3,"")</f>
        <v>0</v>
      </c>
      <c r="M3" s="4">
        <f>IF($C3&gt;0,'MATR.ASSET.MISURE'!K3,"")</f>
        <v>0</v>
      </c>
      <c r="N3" s="4">
        <f>IF($C3&gt;0,'MATR.ASSET.MISURE'!L3,"")</f>
        <v>0</v>
      </c>
      <c r="O3" s="4">
        <f>IF($C3&gt;0,'MATR.ASSET.MISURE'!M3,"")</f>
        <v>0</v>
      </c>
      <c r="P3" s="4">
        <f>IF($C3&gt;0,'MATR.ASSET.MISURE'!N3,"")</f>
        <v>0</v>
      </c>
      <c r="Q3" s="4">
        <f>IF($C3&gt;0,'MATR.ASSET.MISURE'!O3,"")</f>
        <v>0</v>
      </c>
      <c r="R3" s="4">
        <f>IF($C3&gt;0,'MATR.ASSET.MISURE'!P3,"")</f>
        <v>0</v>
      </c>
      <c r="S3" s="4">
        <f>IF($C3&gt;0,'MATR.ASSET.MISURE'!Q3,"")</f>
        <v>0</v>
      </c>
      <c r="T3" s="4">
        <f>IF($C3&gt;0,'MATR.ASSET.MISURE'!R3,"")</f>
        <v>0</v>
      </c>
      <c r="U3" s="4">
        <f>IF($C3&gt;0,'MATR.ASSET.MISURE'!S3,"")</f>
        <v>0</v>
      </c>
      <c r="V3" s="4">
        <f>IF($C3&gt;0,'MATR.ASSET.MISURE'!T3,"")</f>
        <v>0</v>
      </c>
      <c r="W3" s="4">
        <f>IF($C3&gt;0,'MATR.ASSET.MISURE'!U3,"")</f>
        <v>0</v>
      </c>
      <c r="X3" s="4">
        <f>IF($C3&gt;0,'MATR.ASSET.MISURE'!V3,"")</f>
        <v>0</v>
      </c>
      <c r="Y3" s="4">
        <f>IF($C3&gt;0,'MATR.ASSET.MISURE'!W3,"")</f>
        <v>0</v>
      </c>
      <c r="Z3" s="4">
        <f>IF($C3&gt;0,'MATR.ASSET.MISURE'!X3,"")</f>
        <v>0</v>
      </c>
      <c r="AA3" s="4">
        <f>IF($C3&gt;0,'MATR.ASSET.MISURE'!Y3,"")</f>
        <v>0</v>
      </c>
      <c r="AB3" s="4">
        <f>IF($C3&gt;0,'MATR.ASSET.MISURE'!Z3,"")</f>
        <v>0</v>
      </c>
      <c r="AC3" s="4">
        <f>IF($C3&gt;0,'MATR.ASSET.MISURE'!AA3,"")</f>
        <v>0</v>
      </c>
      <c r="AD3" s="4">
        <f>IF($C3&gt;0,'MATR.ASSET.MISURE'!AB3,"")</f>
        <v>0</v>
      </c>
      <c r="AE3" s="4">
        <f>IF($C3&gt;0,'MATR.ASSET.MISURE'!AC3,"")</f>
        <v>0</v>
      </c>
      <c r="AF3" s="4">
        <f>IF($C3&gt;0,'MATR.ASSET.MISURE'!AD3,"")</f>
        <v>0</v>
      </c>
      <c r="AG3" s="4">
        <f>IF($C3&gt;0,'MATR.ASSET.MISURE'!AE3,"")</f>
        <v>0</v>
      </c>
      <c r="AH3" s="4">
        <f>IF($C3&gt;0,'MATR.ASSET.MISURE'!AF3,"")</f>
        <v>0</v>
      </c>
      <c r="AI3" s="4">
        <f>IF($C3&gt;0,'MATR.ASSET.MISURE'!AG3,"")</f>
        <v>0</v>
      </c>
      <c r="AJ3" s="4">
        <f>IF($C3&gt;0,'MATR.ASSET.MISURE'!AH3,"")</f>
        <v>0</v>
      </c>
      <c r="AK3" s="4">
        <f>IF($C3&gt;0,'MATR.ASSET.MISURE'!AI3,"")</f>
        <v>0</v>
      </c>
      <c r="AL3" s="4" t="str">
        <f>IF($C3&gt;0,'MATR.ASSET.MISURE'!AJ3,"")</f>
        <v>X</v>
      </c>
      <c r="AM3" s="4" t="str">
        <f>IF($C3&gt;0,'MATR.ASSET.MISURE'!AK3,"")</f>
        <v>X</v>
      </c>
      <c r="AN3" s="4" t="str">
        <f>IF($C3&gt;0,'MATR.ASSET.MISURE'!AL3,"")</f>
        <v>X</v>
      </c>
      <c r="AO3" s="4">
        <f>IF($C3&gt;0,'MATR.ASSET.MISURE'!AM3,"")</f>
        <v>0</v>
      </c>
      <c r="AP3" s="4" t="str">
        <f>IF($C3&gt;0,'MATR.ASSET.MISURE'!AN3,"")</f>
        <v>X</v>
      </c>
      <c r="AQ3" s="4">
        <f>IF($C3&gt;0,'MATR.ASSET.MISURE'!AO3,"")</f>
        <v>0</v>
      </c>
      <c r="AR3" s="4">
        <f>IF($C3&gt;0,'MATR.ASSET.MISURE'!AP3,"")</f>
        <v>0</v>
      </c>
      <c r="AS3" s="4">
        <f>IF($C3&gt;0,'MATR.ASSET.MISURE'!AQ3,"")</f>
        <v>0</v>
      </c>
      <c r="AT3" s="4">
        <f>IF($C3&gt;0,'MATR.ASSET.MISURE'!AR3,"")</f>
        <v>0</v>
      </c>
      <c r="AU3" s="4">
        <f>IF($C3&gt;0,'MATR.ASSET.MISURE'!AS3,"")</f>
        <v>0</v>
      </c>
      <c r="AV3" s="4">
        <f>IF($C3&gt;0,'MATR.ASSET.MISURE'!AT3,"")</f>
        <v>0</v>
      </c>
      <c r="AW3" s="4">
        <f>IF($C3&gt;0,'MATR.ASSET.MISURE'!AU3,"")</f>
        <v>0</v>
      </c>
      <c r="AX3" s="4" t="str">
        <f>IF($C3&gt;0,'MATR.ASSET.MISURE'!AV3,"")</f>
        <v>X</v>
      </c>
      <c r="AY3" s="4" t="str">
        <f>IF($C3&gt;0,'MATR.ASSET.MISURE'!AW3,"")</f>
        <v>X</v>
      </c>
      <c r="AZ3" s="4">
        <f>IF($C3&gt;0,'MATR.ASSET.MISURE'!AX3,"")</f>
        <v>0</v>
      </c>
      <c r="BA3" s="4" t="str">
        <f>IF($C3&gt;0,'MATR.ASSET.MISURE'!AY3,"")</f>
        <v>X</v>
      </c>
      <c r="BB3" s="4">
        <f>IF($C3&gt;0,'MATR.ASSET.MISURE'!AZ3,"")</f>
        <v>0</v>
      </c>
      <c r="BC3" s="4">
        <f>IF($C3&gt;0,'MATR.ASSET.MISURE'!BA3,"")</f>
        <v>0</v>
      </c>
      <c r="BD3" s="4">
        <f>IF($C3&gt;0,'MATR.ASSET.MISURE'!BB3,"")</f>
        <v>0</v>
      </c>
      <c r="BE3" s="4">
        <f>IF($C3&gt;0,'MATR.ASSET.MISURE'!BC3,"")</f>
        <v>0</v>
      </c>
      <c r="BF3" s="4">
        <f>IF($C3&gt;0,'MATR.ASSET.MISURE'!BD3,"")</f>
        <v>0</v>
      </c>
      <c r="BG3" s="4">
        <f>IF($C3&gt;0,'MATR.ASSET.MISURE'!BE3,"")</f>
        <v>0</v>
      </c>
      <c r="BH3" s="4">
        <f>IF($C3&gt;0,'MATR.ASSET.MISURE'!BF3,"")</f>
        <v>0</v>
      </c>
      <c r="BI3" s="4">
        <f>IF($C3&gt;0,'MATR.ASSET.MISURE'!BG3,"")</f>
        <v>0</v>
      </c>
      <c r="BJ3" s="4" t="str">
        <f>IF($C3&gt;0,'MATR.ASSET.MISURE'!BH3,"")</f>
        <v>X</v>
      </c>
      <c r="BK3" s="4" t="str">
        <f>IF($C3&gt;0,'MATR.ASSET.MISURE'!BI3,"")</f>
        <v>X</v>
      </c>
      <c r="BL3" s="4" t="str">
        <f>IF($C3&gt;0,'MATR.ASSET.MISURE'!BJ3,"")</f>
        <v>X</v>
      </c>
      <c r="BM3" s="4" t="str">
        <f>IF($C3&gt;0,'MATR.ASSET.MISURE'!BK3,"")</f>
        <v>X</v>
      </c>
      <c r="BN3" s="4" t="str">
        <f>IF($C3&gt;0,'MATR.ASSET.MISURE'!BL3,"")</f>
        <v>X</v>
      </c>
      <c r="BO3" s="4">
        <f>IF($C3&gt;0,'MATR.ASSET.MISURE'!BM3,"")</f>
        <v>0</v>
      </c>
      <c r="BP3" s="4">
        <f>IF($C3&gt;0,'MATR.ASSET.MISURE'!BN3,"")</f>
        <v>0</v>
      </c>
      <c r="BQ3" s="4" t="str">
        <f>IF($C3&gt;0,'MATR.ASSET.MISURE'!BO3,"")</f>
        <v>X</v>
      </c>
      <c r="BR3" s="4" t="str">
        <f>IF($C3&gt;0,'MATR.ASSET.MISURE'!BP3,"")</f>
        <v>X</v>
      </c>
    </row>
    <row r="4" spans="1:70" ht="45" customHeight="1" x14ac:dyDescent="0.25">
      <c r="A4" s="4"/>
      <c r="B4" s="72" t="s">
        <v>365</v>
      </c>
      <c r="C4" s="72">
        <f t="shared" si="0"/>
        <v>1</v>
      </c>
      <c r="D4" s="72">
        <f t="shared" ref="D4:D26" si="1">COUNTIF(E4:BR4,"X")</f>
        <v>23</v>
      </c>
      <c r="E4" s="4" t="str">
        <f>IF($C4&gt;0,'MATR.ASSET.MISURE'!C4,"")</f>
        <v>X</v>
      </c>
      <c r="F4" s="4" t="str">
        <f>IF($C4&gt;0,'MATR.ASSET.MISURE'!D4,"")</f>
        <v>X</v>
      </c>
      <c r="G4" s="4">
        <f>IF($C4&gt;0,'MATR.ASSET.MISURE'!E4,"")</f>
        <v>0</v>
      </c>
      <c r="H4" s="4" t="str">
        <f>IF($C4&gt;0,'MATR.ASSET.MISURE'!F4,"")</f>
        <v>X</v>
      </c>
      <c r="I4" s="4" t="str">
        <f>IF($C4&gt;0,'MATR.ASSET.MISURE'!G4,"")</f>
        <v>X</v>
      </c>
      <c r="J4" s="4" t="str">
        <f>IF($C4&gt;0,'MATR.ASSET.MISURE'!H4,"")</f>
        <v>X</v>
      </c>
      <c r="K4" s="4">
        <f>IF($C4&gt;0,'MATR.ASSET.MISURE'!I4,"")</f>
        <v>0</v>
      </c>
      <c r="L4" s="4" t="str">
        <f>IF($C4&gt;0,'MATR.ASSET.MISURE'!J4,"")</f>
        <v>X</v>
      </c>
      <c r="M4" s="4" t="str">
        <f>IF($C4&gt;0,'MATR.ASSET.MISURE'!K4,"")</f>
        <v>X</v>
      </c>
      <c r="N4" s="4" t="str">
        <f>IF($C4&gt;0,'MATR.ASSET.MISURE'!L4,"")</f>
        <v>X</v>
      </c>
      <c r="O4" s="4" t="str">
        <f>IF($C4&gt;0,'MATR.ASSET.MISURE'!M4,"")</f>
        <v>X</v>
      </c>
      <c r="P4" s="4" t="str">
        <f>IF($C4&gt;0,'MATR.ASSET.MISURE'!N4,"")</f>
        <v>X</v>
      </c>
      <c r="Q4" s="4" t="str">
        <f>IF($C4&gt;0,'MATR.ASSET.MISURE'!O4,"")</f>
        <v>X</v>
      </c>
      <c r="R4" s="4" t="str">
        <f>IF($C4&gt;0,'MATR.ASSET.MISURE'!P4,"")</f>
        <v>X</v>
      </c>
      <c r="S4" s="4" t="str">
        <f>IF($C4&gt;0,'MATR.ASSET.MISURE'!Q4,"")</f>
        <v>X</v>
      </c>
      <c r="T4" s="4" t="str">
        <f>IF($C4&gt;0,'MATR.ASSET.MISURE'!R4,"")</f>
        <v>X</v>
      </c>
      <c r="U4" s="4" t="str">
        <f>IF($C4&gt;0,'MATR.ASSET.MISURE'!S4,"")</f>
        <v>X</v>
      </c>
      <c r="V4" s="4">
        <f>IF($C4&gt;0,'MATR.ASSET.MISURE'!T4,"")</f>
        <v>0</v>
      </c>
      <c r="W4" s="4">
        <f>IF($C4&gt;0,'MATR.ASSET.MISURE'!U4,"")</f>
        <v>0</v>
      </c>
      <c r="X4" s="4" t="str">
        <f>IF($C4&gt;0,'MATR.ASSET.MISURE'!V4,"")</f>
        <v>X</v>
      </c>
      <c r="Y4" s="4">
        <f>IF($C4&gt;0,'MATR.ASSET.MISURE'!W4,"")</f>
        <v>0</v>
      </c>
      <c r="Z4" s="4">
        <f>IF($C4&gt;0,'MATR.ASSET.MISURE'!X4,"")</f>
        <v>0</v>
      </c>
      <c r="AA4" s="4">
        <f>IF($C4&gt;0,'MATR.ASSET.MISURE'!Y4,"")</f>
        <v>0</v>
      </c>
      <c r="AB4" s="4">
        <f>IF($C4&gt;0,'MATR.ASSET.MISURE'!Z4,"")</f>
        <v>0</v>
      </c>
      <c r="AC4" s="4">
        <f>IF($C4&gt;0,'MATR.ASSET.MISURE'!AA4,"")</f>
        <v>0</v>
      </c>
      <c r="AD4" s="4" t="str">
        <f>IF($C4&gt;0,'MATR.ASSET.MISURE'!AB4,"")</f>
        <v>X</v>
      </c>
      <c r="AE4" s="4" t="str">
        <f>IF($C4&gt;0,'MATR.ASSET.MISURE'!AC4,"")</f>
        <v>X</v>
      </c>
      <c r="AF4" s="4">
        <f>IF($C4&gt;0,'MATR.ASSET.MISURE'!AD4,"")</f>
        <v>0</v>
      </c>
      <c r="AG4" s="4">
        <f>IF($C4&gt;0,'MATR.ASSET.MISURE'!AE4,"")</f>
        <v>0</v>
      </c>
      <c r="AH4" s="4">
        <f>IF($C4&gt;0,'MATR.ASSET.MISURE'!AF4,"")</f>
        <v>0</v>
      </c>
      <c r="AI4" s="4">
        <f>IF($C4&gt;0,'MATR.ASSET.MISURE'!AG4,"")</f>
        <v>0</v>
      </c>
      <c r="AJ4" s="4">
        <f>IF($C4&gt;0,'MATR.ASSET.MISURE'!AH4,"")</f>
        <v>0</v>
      </c>
      <c r="AK4" s="4">
        <f>IF($C4&gt;0,'MATR.ASSET.MISURE'!AI4,"")</f>
        <v>0</v>
      </c>
      <c r="AL4" s="4" t="str">
        <f>IF($C4&gt;0,'MATR.ASSET.MISURE'!AJ4,"")</f>
        <v>X</v>
      </c>
      <c r="AM4" s="4">
        <f>IF($C4&gt;0,'MATR.ASSET.MISURE'!AK4,"")</f>
        <v>0</v>
      </c>
      <c r="AN4" s="4">
        <f>IF($C4&gt;0,'MATR.ASSET.MISURE'!AL4,"")</f>
        <v>0</v>
      </c>
      <c r="AO4" s="4">
        <f>IF($C4&gt;0,'MATR.ASSET.MISURE'!AM4,"")</f>
        <v>0</v>
      </c>
      <c r="AP4" s="4">
        <f>IF($C4&gt;0,'MATR.ASSET.MISURE'!AN4,"")</f>
        <v>0</v>
      </c>
      <c r="AQ4" s="4" t="str">
        <f>IF($C4&gt;0,'MATR.ASSET.MISURE'!AO4,"")</f>
        <v>X</v>
      </c>
      <c r="AR4" s="4" t="str">
        <f>IF($C4&gt;0,'MATR.ASSET.MISURE'!AP4,"")</f>
        <v>X</v>
      </c>
      <c r="AS4" s="4">
        <f>IF($C4&gt;0,'MATR.ASSET.MISURE'!AQ4,"")</f>
        <v>0</v>
      </c>
      <c r="AT4" s="4">
        <f>IF($C4&gt;0,'MATR.ASSET.MISURE'!AR4,"")</f>
        <v>0</v>
      </c>
      <c r="AU4" s="4">
        <f>IF($C4&gt;0,'MATR.ASSET.MISURE'!AS4,"")</f>
        <v>0</v>
      </c>
      <c r="AV4" s="4">
        <f>IF($C4&gt;0,'MATR.ASSET.MISURE'!AT4,"")</f>
        <v>0</v>
      </c>
      <c r="AW4" s="4">
        <f>IF($C4&gt;0,'MATR.ASSET.MISURE'!AU4,"")</f>
        <v>0</v>
      </c>
      <c r="AX4" s="4">
        <f>IF($C4&gt;0,'MATR.ASSET.MISURE'!AV4,"")</f>
        <v>0</v>
      </c>
      <c r="AY4" s="4">
        <f>IF($C4&gt;0,'MATR.ASSET.MISURE'!AW4,"")</f>
        <v>0</v>
      </c>
      <c r="AZ4" s="4">
        <f>IF($C4&gt;0,'MATR.ASSET.MISURE'!AX4,"")</f>
        <v>0</v>
      </c>
      <c r="BA4" s="4" t="str">
        <f>IF($C4&gt;0,'MATR.ASSET.MISURE'!AY4,"")</f>
        <v>X</v>
      </c>
      <c r="BB4" s="4">
        <f>IF($C4&gt;0,'MATR.ASSET.MISURE'!AZ4,"")</f>
        <v>0</v>
      </c>
      <c r="BC4" s="4">
        <f>IF($C4&gt;0,'MATR.ASSET.MISURE'!BA4,"")</f>
        <v>0</v>
      </c>
      <c r="BD4" s="4">
        <f>IF($C4&gt;0,'MATR.ASSET.MISURE'!BB4,"")</f>
        <v>0</v>
      </c>
      <c r="BE4" s="4">
        <f>IF($C4&gt;0,'MATR.ASSET.MISURE'!BC4,"")</f>
        <v>0</v>
      </c>
      <c r="BF4" s="4">
        <f>IF($C4&gt;0,'MATR.ASSET.MISURE'!BD4,"")</f>
        <v>0</v>
      </c>
      <c r="BG4" s="4">
        <f>IF($C4&gt;0,'MATR.ASSET.MISURE'!BE4,"")</f>
        <v>0</v>
      </c>
      <c r="BH4" s="4">
        <f>IF($C4&gt;0,'MATR.ASSET.MISURE'!BF4,"")</f>
        <v>0</v>
      </c>
      <c r="BI4" s="4">
        <f>IF($C4&gt;0,'MATR.ASSET.MISURE'!BG4,"")</f>
        <v>0</v>
      </c>
      <c r="BJ4" s="4">
        <f>IF($C4&gt;0,'MATR.ASSET.MISURE'!BH4,"")</f>
        <v>0</v>
      </c>
      <c r="BK4" s="4" t="str">
        <f>IF($C4&gt;0,'MATR.ASSET.MISURE'!BI4,"")</f>
        <v>X</v>
      </c>
      <c r="BL4" s="4">
        <f>IF($C4&gt;0,'MATR.ASSET.MISURE'!BJ4,"")</f>
        <v>0</v>
      </c>
      <c r="BM4" s="4">
        <f>IF($C4&gt;0,'MATR.ASSET.MISURE'!BK4,"")</f>
        <v>0</v>
      </c>
      <c r="BN4" s="4">
        <f>IF($C4&gt;0,'MATR.ASSET.MISURE'!BL4,"")</f>
        <v>0</v>
      </c>
      <c r="BO4" s="4">
        <f>IF($C4&gt;0,'MATR.ASSET.MISURE'!BM4,"")</f>
        <v>0</v>
      </c>
      <c r="BP4" s="4">
        <f>IF($C4&gt;0,'MATR.ASSET.MISURE'!BN4,"")</f>
        <v>0</v>
      </c>
      <c r="BQ4" s="4">
        <f>IF($C4&gt;0,'MATR.ASSET.MISURE'!BO4,"")</f>
        <v>0</v>
      </c>
      <c r="BR4" s="4">
        <f>IF($C4&gt;0,'MATR.ASSET.MISURE'!BP4,"")</f>
        <v>0</v>
      </c>
    </row>
    <row r="5" spans="1:70" ht="45" customHeight="1" x14ac:dyDescent="0.25">
      <c r="A5" s="4"/>
      <c r="B5" s="72" t="s">
        <v>367</v>
      </c>
      <c r="C5" s="72">
        <f t="shared" si="0"/>
        <v>1.25</v>
      </c>
      <c r="D5" s="72">
        <f t="shared" si="1"/>
        <v>63</v>
      </c>
      <c r="E5" s="4" t="str">
        <f>IF($C5&gt;0,'MATR.ASSET.MISURE'!C5,"")</f>
        <v>X</v>
      </c>
      <c r="F5" s="4" t="str">
        <f>IF($C5&gt;0,'MATR.ASSET.MISURE'!D5,"")</f>
        <v>X</v>
      </c>
      <c r="G5" s="4" t="str">
        <f>IF($C5&gt;0,'MATR.ASSET.MISURE'!E5,"")</f>
        <v>X</v>
      </c>
      <c r="H5" s="4" t="str">
        <f>IF($C5&gt;0,'MATR.ASSET.MISURE'!F5,"")</f>
        <v>X</v>
      </c>
      <c r="I5" s="4" t="str">
        <f>IF($C5&gt;0,'MATR.ASSET.MISURE'!G5,"")</f>
        <v>X</v>
      </c>
      <c r="J5" s="4" t="str">
        <f>IF($C5&gt;0,'MATR.ASSET.MISURE'!H5,"")</f>
        <v>X</v>
      </c>
      <c r="K5" s="4">
        <f>IF($C5&gt;0,'MATR.ASSET.MISURE'!I5,"")</f>
        <v>0</v>
      </c>
      <c r="L5" s="4" t="str">
        <f>IF($C5&gt;0,'MATR.ASSET.MISURE'!J5,"")</f>
        <v>X</v>
      </c>
      <c r="M5" s="4" t="str">
        <f>IF($C5&gt;0,'MATR.ASSET.MISURE'!K5,"")</f>
        <v>X</v>
      </c>
      <c r="N5" s="4" t="str">
        <f>IF($C5&gt;0,'MATR.ASSET.MISURE'!L5,"")</f>
        <v>X</v>
      </c>
      <c r="O5" s="4" t="str">
        <f>IF($C5&gt;0,'MATR.ASSET.MISURE'!M5,"")</f>
        <v>X</v>
      </c>
      <c r="P5" s="4" t="str">
        <f>IF($C5&gt;0,'MATR.ASSET.MISURE'!N5,"")</f>
        <v>X</v>
      </c>
      <c r="Q5" s="4" t="str">
        <f>IF($C5&gt;0,'MATR.ASSET.MISURE'!O5,"")</f>
        <v>X</v>
      </c>
      <c r="R5" s="4" t="str">
        <f>IF($C5&gt;0,'MATR.ASSET.MISURE'!P5,"")</f>
        <v>X</v>
      </c>
      <c r="S5" s="4" t="str">
        <f>IF($C5&gt;0,'MATR.ASSET.MISURE'!Q5,"")</f>
        <v>X</v>
      </c>
      <c r="T5" s="4" t="str">
        <f>IF($C5&gt;0,'MATR.ASSET.MISURE'!R5,"")</f>
        <v>X</v>
      </c>
      <c r="U5" s="4" t="str">
        <f>IF($C5&gt;0,'MATR.ASSET.MISURE'!S5,"")</f>
        <v>X</v>
      </c>
      <c r="V5" s="4" t="str">
        <f>IF($C5&gt;0,'MATR.ASSET.MISURE'!T5,"")</f>
        <v>X</v>
      </c>
      <c r="W5" s="4" t="str">
        <f>IF($C5&gt;0,'MATR.ASSET.MISURE'!U5,"")</f>
        <v>X</v>
      </c>
      <c r="X5" s="4" t="str">
        <f>IF($C5&gt;0,'MATR.ASSET.MISURE'!V5,"")</f>
        <v>X</v>
      </c>
      <c r="Y5" s="4" t="str">
        <f>IF($C5&gt;0,'MATR.ASSET.MISURE'!W5,"")</f>
        <v>X</v>
      </c>
      <c r="Z5" s="4" t="str">
        <f>IF($C5&gt;0,'MATR.ASSET.MISURE'!X5,"")</f>
        <v>X</v>
      </c>
      <c r="AA5" s="4" t="str">
        <f>IF($C5&gt;0,'MATR.ASSET.MISURE'!Y5,"")</f>
        <v>X</v>
      </c>
      <c r="AB5" s="4" t="str">
        <f>IF($C5&gt;0,'MATR.ASSET.MISURE'!Z5,"")</f>
        <v>X</v>
      </c>
      <c r="AC5" s="4" t="str">
        <f>IF($C5&gt;0,'MATR.ASSET.MISURE'!AA5,"")</f>
        <v>X</v>
      </c>
      <c r="AD5" s="4" t="str">
        <f>IF($C5&gt;0,'MATR.ASSET.MISURE'!AB5,"")</f>
        <v>X</v>
      </c>
      <c r="AE5" s="4" t="str">
        <f>IF($C5&gt;0,'MATR.ASSET.MISURE'!AC5,"")</f>
        <v>X</v>
      </c>
      <c r="AF5" s="4" t="str">
        <f>IF($C5&gt;0,'MATR.ASSET.MISURE'!AD5,"")</f>
        <v>X</v>
      </c>
      <c r="AG5" s="4" t="str">
        <f>IF($C5&gt;0,'MATR.ASSET.MISURE'!AE5,"")</f>
        <v>X</v>
      </c>
      <c r="AH5" s="4" t="str">
        <f>IF($C5&gt;0,'MATR.ASSET.MISURE'!AF5,"")</f>
        <v>X</v>
      </c>
      <c r="AI5" s="4" t="str">
        <f>IF($C5&gt;0,'MATR.ASSET.MISURE'!AG5,"")</f>
        <v>X</v>
      </c>
      <c r="AJ5" s="4" t="str">
        <f>IF($C5&gt;0,'MATR.ASSET.MISURE'!AH5,"")</f>
        <v>X</v>
      </c>
      <c r="AK5" s="4" t="str">
        <f>IF($C5&gt;0,'MATR.ASSET.MISURE'!AI5,"")</f>
        <v>X</v>
      </c>
      <c r="AL5" s="4" t="str">
        <f>IF($C5&gt;0,'MATR.ASSET.MISURE'!AJ5,"")</f>
        <v>X</v>
      </c>
      <c r="AM5" s="4" t="str">
        <f>IF($C5&gt;0,'MATR.ASSET.MISURE'!AK5,"")</f>
        <v>X</v>
      </c>
      <c r="AN5" s="4" t="str">
        <f>IF($C5&gt;0,'MATR.ASSET.MISURE'!AL5,"")</f>
        <v>X</v>
      </c>
      <c r="AO5" s="4" t="str">
        <f>IF($C5&gt;0,'MATR.ASSET.MISURE'!AM5,"")</f>
        <v>X</v>
      </c>
      <c r="AP5" s="4" t="str">
        <f>IF($C5&gt;0,'MATR.ASSET.MISURE'!AN5,"")</f>
        <v>X</v>
      </c>
      <c r="AQ5" s="4">
        <f>IF($C5&gt;0,'MATR.ASSET.MISURE'!AO5,"")</f>
        <v>0</v>
      </c>
      <c r="AR5" s="4" t="str">
        <f>IF($C5&gt;0,'MATR.ASSET.MISURE'!AP5,"")</f>
        <v>X</v>
      </c>
      <c r="AS5" s="4" t="str">
        <f>IF($C5&gt;0,'MATR.ASSET.MISURE'!AQ5,"")</f>
        <v>X</v>
      </c>
      <c r="AT5" s="4" t="str">
        <f>IF($C5&gt;0,'MATR.ASSET.MISURE'!AR5,"")</f>
        <v>X</v>
      </c>
      <c r="AU5" s="4" t="str">
        <f>IF($C5&gt;0,'MATR.ASSET.MISURE'!AS5,"")</f>
        <v>X</v>
      </c>
      <c r="AV5" s="4" t="str">
        <f>IF($C5&gt;0,'MATR.ASSET.MISURE'!AT5,"")</f>
        <v>X</v>
      </c>
      <c r="AW5" s="4" t="str">
        <f>IF($C5&gt;0,'MATR.ASSET.MISURE'!AU5,"")</f>
        <v>X</v>
      </c>
      <c r="AX5" s="4" t="str">
        <f>IF($C5&gt;0,'MATR.ASSET.MISURE'!AV5,"")</f>
        <v>X</v>
      </c>
      <c r="AY5" s="4" t="str">
        <f>IF($C5&gt;0,'MATR.ASSET.MISURE'!AW5,"")</f>
        <v>X</v>
      </c>
      <c r="AZ5" s="4" t="str">
        <f>IF($C5&gt;0,'MATR.ASSET.MISURE'!AX5,"")</f>
        <v>X</v>
      </c>
      <c r="BA5" s="4" t="str">
        <f>IF($C5&gt;0,'MATR.ASSET.MISURE'!AY5,"")</f>
        <v>X</v>
      </c>
      <c r="BB5" s="4" t="str">
        <f>IF($C5&gt;0,'MATR.ASSET.MISURE'!AZ5,"")</f>
        <v>X</v>
      </c>
      <c r="BC5" s="4" t="str">
        <f>IF($C5&gt;0,'MATR.ASSET.MISURE'!BA5,"")</f>
        <v>X</v>
      </c>
      <c r="BD5" s="4" t="str">
        <f>IF($C5&gt;0,'MATR.ASSET.MISURE'!BB5,"")</f>
        <v>X</v>
      </c>
      <c r="BE5" s="4" t="str">
        <f>IF($C5&gt;0,'MATR.ASSET.MISURE'!BC5,"")</f>
        <v>X</v>
      </c>
      <c r="BF5" s="4" t="str">
        <f>IF($C5&gt;0,'MATR.ASSET.MISURE'!BD5,"")</f>
        <v>X</v>
      </c>
      <c r="BG5" s="4" t="str">
        <f>IF($C5&gt;0,'MATR.ASSET.MISURE'!BE5,"")</f>
        <v>X</v>
      </c>
      <c r="BH5" s="4" t="str">
        <f>IF($C5&gt;0,'MATR.ASSET.MISURE'!BF5,"")</f>
        <v>X</v>
      </c>
      <c r="BI5" s="4" t="str">
        <f>IF($C5&gt;0,'MATR.ASSET.MISURE'!BG5,"")</f>
        <v>X</v>
      </c>
      <c r="BJ5" s="4" t="str">
        <f>IF($C5&gt;0,'MATR.ASSET.MISURE'!BH5,"")</f>
        <v>X</v>
      </c>
      <c r="BK5" s="4" t="str">
        <f>IF($C5&gt;0,'MATR.ASSET.MISURE'!BI5,"")</f>
        <v>X</v>
      </c>
      <c r="BL5" s="4" t="str">
        <f>IF($C5&gt;0,'MATR.ASSET.MISURE'!BJ5,"")</f>
        <v>X</v>
      </c>
      <c r="BM5" s="4" t="str">
        <f>IF($C5&gt;0,'MATR.ASSET.MISURE'!BK5,"")</f>
        <v>X</v>
      </c>
      <c r="BN5" s="4" t="str">
        <f>IF($C5&gt;0,'MATR.ASSET.MISURE'!BL5,"")</f>
        <v>X</v>
      </c>
      <c r="BO5" s="4" t="str">
        <f>IF($C5&gt;0,'MATR.ASSET.MISURE'!BM5,"")</f>
        <v>X</v>
      </c>
      <c r="BP5" s="4" t="str">
        <f>IF($C5&gt;0,'MATR.ASSET.MISURE'!BN5,"")</f>
        <v>X</v>
      </c>
      <c r="BQ5" s="4" t="str">
        <f>IF($C5&gt;0,'MATR.ASSET.MISURE'!BO5,"")</f>
        <v>X</v>
      </c>
      <c r="BR5" s="4">
        <f>IF($C5&gt;0,'MATR.ASSET.MISURE'!BP5,"")</f>
        <v>0</v>
      </c>
    </row>
    <row r="6" spans="1:70" ht="45" customHeight="1" x14ac:dyDescent="0.25">
      <c r="A6" s="4"/>
      <c r="B6" s="72" t="s">
        <v>369</v>
      </c>
      <c r="C6" s="72">
        <f t="shared" si="0"/>
        <v>1</v>
      </c>
      <c r="D6" s="72">
        <f t="shared" si="1"/>
        <v>27</v>
      </c>
      <c r="E6" s="4" t="str">
        <f>IF($C6&gt;0,'MATR.ASSET.MISURE'!C6,"")</f>
        <v>X</v>
      </c>
      <c r="F6" s="4" t="str">
        <f>IF($C6&gt;0,'MATR.ASSET.MISURE'!D6,"")</f>
        <v>X</v>
      </c>
      <c r="G6" s="4" t="str">
        <f>IF($C6&gt;0,'MATR.ASSET.MISURE'!E6,"")</f>
        <v>X</v>
      </c>
      <c r="H6" s="4" t="str">
        <f>IF($C6&gt;0,'MATR.ASSET.MISURE'!F6,"")</f>
        <v>X</v>
      </c>
      <c r="I6" s="4" t="str">
        <f>IF($C6&gt;0,'MATR.ASSET.MISURE'!G6,"")</f>
        <v>X</v>
      </c>
      <c r="J6" s="4" t="str">
        <f>IF($C6&gt;0,'MATR.ASSET.MISURE'!H6,"")</f>
        <v>X</v>
      </c>
      <c r="K6" s="4" t="str">
        <f>IF($C6&gt;0,'MATR.ASSET.MISURE'!I6,"")</f>
        <v>X</v>
      </c>
      <c r="L6" s="4">
        <f>IF($C6&gt;0,'MATR.ASSET.MISURE'!J6,"")</f>
        <v>0</v>
      </c>
      <c r="M6" s="4">
        <f>IF($C6&gt;0,'MATR.ASSET.MISURE'!K6,"")</f>
        <v>0</v>
      </c>
      <c r="N6" s="4">
        <f>IF($C6&gt;0,'MATR.ASSET.MISURE'!L6,"")</f>
        <v>0</v>
      </c>
      <c r="O6" s="4">
        <f>IF($C6&gt;0,'MATR.ASSET.MISURE'!M6,"")</f>
        <v>0</v>
      </c>
      <c r="P6" s="4">
        <f>IF($C6&gt;0,'MATR.ASSET.MISURE'!N6,"")</f>
        <v>0</v>
      </c>
      <c r="Q6" s="4">
        <f>IF($C6&gt;0,'MATR.ASSET.MISURE'!O6,"")</f>
        <v>0</v>
      </c>
      <c r="R6" s="4">
        <f>IF($C6&gt;0,'MATR.ASSET.MISURE'!P6,"")</f>
        <v>0</v>
      </c>
      <c r="S6" s="4">
        <f>IF($C6&gt;0,'MATR.ASSET.MISURE'!Q6,"")</f>
        <v>0</v>
      </c>
      <c r="T6" s="4">
        <f>IF($C6&gt;0,'MATR.ASSET.MISURE'!R6,"")</f>
        <v>0</v>
      </c>
      <c r="U6" s="4">
        <f>IF($C6&gt;0,'MATR.ASSET.MISURE'!S6,"")</f>
        <v>0</v>
      </c>
      <c r="V6" s="4">
        <f>IF($C6&gt;0,'MATR.ASSET.MISURE'!T6,"")</f>
        <v>0</v>
      </c>
      <c r="W6" s="4">
        <f>IF($C6&gt;0,'MATR.ASSET.MISURE'!U6,"")</f>
        <v>0</v>
      </c>
      <c r="X6" s="4">
        <f>IF($C6&gt;0,'MATR.ASSET.MISURE'!V6,"")</f>
        <v>0</v>
      </c>
      <c r="Y6" s="4">
        <f>IF($C6&gt;0,'MATR.ASSET.MISURE'!W6,"")</f>
        <v>0</v>
      </c>
      <c r="Z6" s="4">
        <f>IF($C6&gt;0,'MATR.ASSET.MISURE'!X6,"")</f>
        <v>0</v>
      </c>
      <c r="AA6" s="4" t="str">
        <f>IF($C6&gt;0,'MATR.ASSET.MISURE'!Y6,"")</f>
        <v>X</v>
      </c>
      <c r="AB6" s="4">
        <f>IF($C6&gt;0,'MATR.ASSET.MISURE'!Z6,"")</f>
        <v>0</v>
      </c>
      <c r="AC6" s="4" t="str">
        <f>IF($C6&gt;0,'MATR.ASSET.MISURE'!AA6,"")</f>
        <v>X</v>
      </c>
      <c r="AD6" s="4" t="str">
        <f>IF($C6&gt;0,'MATR.ASSET.MISURE'!AB6,"")</f>
        <v>X</v>
      </c>
      <c r="AE6" s="4" t="str">
        <f>IF($C6&gt;0,'MATR.ASSET.MISURE'!AC6,"")</f>
        <v>X</v>
      </c>
      <c r="AF6" s="4">
        <f>IF($C6&gt;0,'MATR.ASSET.MISURE'!AD6,"")</f>
        <v>0</v>
      </c>
      <c r="AG6" s="4">
        <f>IF($C6&gt;0,'MATR.ASSET.MISURE'!AE6,"")</f>
        <v>0</v>
      </c>
      <c r="AH6" s="4">
        <f>IF($C6&gt;0,'MATR.ASSET.MISURE'!AF6,"")</f>
        <v>0</v>
      </c>
      <c r="AI6" s="4">
        <f>IF($C6&gt;0,'MATR.ASSET.MISURE'!AG6,"")</f>
        <v>0</v>
      </c>
      <c r="AJ6" s="4">
        <f>IF($C6&gt;0,'MATR.ASSET.MISURE'!AH6,"")</f>
        <v>0</v>
      </c>
      <c r="AK6" s="4">
        <f>IF($C6&gt;0,'MATR.ASSET.MISURE'!AI6,"")</f>
        <v>0</v>
      </c>
      <c r="AL6" s="4" t="str">
        <f>IF($C6&gt;0,'MATR.ASSET.MISURE'!AJ6,"")</f>
        <v>X</v>
      </c>
      <c r="AM6" s="4" t="str">
        <f>IF($C6&gt;0,'MATR.ASSET.MISURE'!AK6,"")</f>
        <v>X</v>
      </c>
      <c r="AN6" s="4" t="str">
        <f>IF($C6&gt;0,'MATR.ASSET.MISURE'!AL6,"")</f>
        <v>X</v>
      </c>
      <c r="AO6" s="4">
        <f>IF($C6&gt;0,'MATR.ASSET.MISURE'!AM6,"")</f>
        <v>0</v>
      </c>
      <c r="AP6" s="4" t="str">
        <f>IF($C6&gt;0,'MATR.ASSET.MISURE'!AN6,"")</f>
        <v>X</v>
      </c>
      <c r="AQ6" s="4">
        <f>IF($C6&gt;0,'MATR.ASSET.MISURE'!AO6,"")</f>
        <v>0</v>
      </c>
      <c r="AR6" s="4" t="str">
        <f>IF($C6&gt;0,'MATR.ASSET.MISURE'!AP6,"")</f>
        <v>X</v>
      </c>
      <c r="AS6" s="4">
        <f>IF($C6&gt;0,'MATR.ASSET.MISURE'!AQ6,"")</f>
        <v>0</v>
      </c>
      <c r="AT6" s="4">
        <f>IF($C6&gt;0,'MATR.ASSET.MISURE'!AR6,"")</f>
        <v>0</v>
      </c>
      <c r="AU6" s="4">
        <f>IF($C6&gt;0,'MATR.ASSET.MISURE'!AS6,"")</f>
        <v>0</v>
      </c>
      <c r="AV6" s="4">
        <f>IF($C6&gt;0,'MATR.ASSET.MISURE'!AT6,"")</f>
        <v>0</v>
      </c>
      <c r="AW6" s="4">
        <f>IF($C6&gt;0,'MATR.ASSET.MISURE'!AU6,"")</f>
        <v>0</v>
      </c>
      <c r="AX6" s="4">
        <f>IF($C6&gt;0,'MATR.ASSET.MISURE'!AV6,"")</f>
        <v>0</v>
      </c>
      <c r="AY6" s="4">
        <f>IF($C6&gt;0,'MATR.ASSET.MISURE'!AW6,"")</f>
        <v>0</v>
      </c>
      <c r="AZ6" s="4">
        <f>IF($C6&gt;0,'MATR.ASSET.MISURE'!AX6,"")</f>
        <v>0</v>
      </c>
      <c r="BA6" s="4" t="str">
        <f>IF($C6&gt;0,'MATR.ASSET.MISURE'!AY6,"")</f>
        <v>X</v>
      </c>
      <c r="BB6" s="4">
        <f>IF($C6&gt;0,'MATR.ASSET.MISURE'!AZ6,"")</f>
        <v>0</v>
      </c>
      <c r="BC6" s="4">
        <f>IF($C6&gt;0,'MATR.ASSET.MISURE'!BA6,"")</f>
        <v>0</v>
      </c>
      <c r="BD6" s="4" t="str">
        <f>IF($C6&gt;0,'MATR.ASSET.MISURE'!BB6,"")</f>
        <v>X</v>
      </c>
      <c r="BE6" s="4" t="str">
        <f>IF($C6&gt;0,'MATR.ASSET.MISURE'!BC6,"")</f>
        <v>X</v>
      </c>
      <c r="BF6" s="4">
        <f>IF($C6&gt;0,'MATR.ASSET.MISURE'!BD6,"")</f>
        <v>0</v>
      </c>
      <c r="BG6" s="4" t="str">
        <f>IF($C6&gt;0,'MATR.ASSET.MISURE'!BE6,"")</f>
        <v>X</v>
      </c>
      <c r="BH6" s="4" t="str">
        <f>IF($C6&gt;0,'MATR.ASSET.MISURE'!BF6,"")</f>
        <v>X</v>
      </c>
      <c r="BI6" s="4">
        <f>IF($C6&gt;0,'MATR.ASSET.MISURE'!BG6,"")</f>
        <v>0</v>
      </c>
      <c r="BJ6" s="4" t="str">
        <f>IF($C6&gt;0,'MATR.ASSET.MISURE'!BH6,"")</f>
        <v>X</v>
      </c>
      <c r="BK6" s="4" t="str">
        <f>IF($C6&gt;0,'MATR.ASSET.MISURE'!BI6,"")</f>
        <v>X</v>
      </c>
      <c r="BL6" s="4" t="str">
        <f>IF($C6&gt;0,'MATR.ASSET.MISURE'!BJ6,"")</f>
        <v>X</v>
      </c>
      <c r="BM6" s="4" t="str">
        <f>IF($C6&gt;0,'MATR.ASSET.MISURE'!BK6,"")</f>
        <v>X</v>
      </c>
      <c r="BN6" s="4">
        <f>IF($C6&gt;0,'MATR.ASSET.MISURE'!BL6,"")</f>
        <v>0</v>
      </c>
      <c r="BO6" s="4">
        <f>IF($C6&gt;0,'MATR.ASSET.MISURE'!BM6,"")</f>
        <v>0</v>
      </c>
      <c r="BP6" s="4">
        <f>IF($C6&gt;0,'MATR.ASSET.MISURE'!BN6,"")</f>
        <v>0</v>
      </c>
      <c r="BQ6" s="4" t="str">
        <f>IF($C6&gt;0,'MATR.ASSET.MISURE'!BO6,"")</f>
        <v>X</v>
      </c>
      <c r="BR6" s="4" t="str">
        <f>IF($C6&gt;0,'MATR.ASSET.MISURE'!BP6,"")</f>
        <v>X</v>
      </c>
    </row>
    <row r="7" spans="1:70" ht="45" customHeight="1" x14ac:dyDescent="0.25">
      <c r="A7" s="4"/>
      <c r="B7" s="72" t="s">
        <v>371</v>
      </c>
      <c r="C7" s="72">
        <f t="shared" si="0"/>
        <v>0</v>
      </c>
      <c r="D7" s="72">
        <f t="shared" si="1"/>
        <v>0</v>
      </c>
      <c r="E7" s="4" t="str">
        <f>IF($C7&gt;0,'MATR.ASSET.MISURE'!C7,"")</f>
        <v/>
      </c>
      <c r="F7" s="4" t="str">
        <f>IF($C7&gt;0,'MATR.ASSET.MISURE'!D7,"")</f>
        <v/>
      </c>
      <c r="G7" s="4" t="str">
        <f>IF($C7&gt;0,'MATR.ASSET.MISURE'!E7,"")</f>
        <v/>
      </c>
      <c r="H7" s="4" t="str">
        <f>IF($C7&gt;0,'MATR.ASSET.MISURE'!F7,"")</f>
        <v/>
      </c>
      <c r="I7" s="4" t="str">
        <f>IF($C7&gt;0,'MATR.ASSET.MISURE'!G7,"")</f>
        <v/>
      </c>
      <c r="J7" s="4" t="str">
        <f>IF($C7&gt;0,'MATR.ASSET.MISURE'!H7,"")</f>
        <v/>
      </c>
      <c r="K7" s="4" t="str">
        <f>IF($C7&gt;0,'MATR.ASSET.MISURE'!I7,"")</f>
        <v/>
      </c>
      <c r="L7" s="4" t="str">
        <f>IF($C7&gt;0,'MATR.ASSET.MISURE'!J7,"")</f>
        <v/>
      </c>
      <c r="M7" s="4" t="str">
        <f>IF($C7&gt;0,'MATR.ASSET.MISURE'!K7,"")</f>
        <v/>
      </c>
      <c r="N7" s="4" t="str">
        <f>IF($C7&gt;0,'MATR.ASSET.MISURE'!L7,"")</f>
        <v/>
      </c>
      <c r="O7" s="4" t="str">
        <f>IF($C7&gt;0,'MATR.ASSET.MISURE'!M7,"")</f>
        <v/>
      </c>
      <c r="P7" s="4" t="str">
        <f>IF($C7&gt;0,'MATR.ASSET.MISURE'!N7,"")</f>
        <v/>
      </c>
      <c r="Q7" s="4" t="str">
        <f>IF($C7&gt;0,'MATR.ASSET.MISURE'!O7,"")</f>
        <v/>
      </c>
      <c r="R7" s="4" t="str">
        <f>IF($C7&gt;0,'MATR.ASSET.MISURE'!P7,"")</f>
        <v/>
      </c>
      <c r="S7" s="4" t="str">
        <f>IF($C7&gt;0,'MATR.ASSET.MISURE'!Q7,"")</f>
        <v/>
      </c>
      <c r="T7" s="4" t="str">
        <f>IF($C7&gt;0,'MATR.ASSET.MISURE'!R7,"")</f>
        <v/>
      </c>
      <c r="U7" s="4" t="str">
        <f>IF($C7&gt;0,'MATR.ASSET.MISURE'!S7,"")</f>
        <v/>
      </c>
      <c r="V7" s="4" t="str">
        <f>IF($C7&gt;0,'MATR.ASSET.MISURE'!T7,"")</f>
        <v/>
      </c>
      <c r="W7" s="4" t="str">
        <f>IF($C7&gt;0,'MATR.ASSET.MISURE'!U7,"")</f>
        <v/>
      </c>
      <c r="X7" s="4" t="str">
        <f>IF($C7&gt;0,'MATR.ASSET.MISURE'!V7,"")</f>
        <v/>
      </c>
      <c r="Y7" s="4" t="str">
        <f>IF($C7&gt;0,'MATR.ASSET.MISURE'!W7,"")</f>
        <v/>
      </c>
      <c r="Z7" s="4" t="str">
        <f>IF($C7&gt;0,'MATR.ASSET.MISURE'!X7,"")</f>
        <v/>
      </c>
      <c r="AA7" s="4" t="str">
        <f>IF($C7&gt;0,'MATR.ASSET.MISURE'!Y7,"")</f>
        <v/>
      </c>
      <c r="AB7" s="4" t="str">
        <f>IF($C7&gt;0,'MATR.ASSET.MISURE'!Z7,"")</f>
        <v/>
      </c>
      <c r="AC7" s="4" t="str">
        <f>IF($C7&gt;0,'MATR.ASSET.MISURE'!AA7,"")</f>
        <v/>
      </c>
      <c r="AD7" s="4" t="str">
        <f>IF($C7&gt;0,'MATR.ASSET.MISURE'!AB7,"")</f>
        <v/>
      </c>
      <c r="AE7" s="4" t="str">
        <f>IF($C7&gt;0,'MATR.ASSET.MISURE'!AC7,"")</f>
        <v/>
      </c>
      <c r="AF7" s="4" t="str">
        <f>IF($C7&gt;0,'MATR.ASSET.MISURE'!AD7,"")</f>
        <v/>
      </c>
      <c r="AG7" s="4" t="str">
        <f>IF($C7&gt;0,'MATR.ASSET.MISURE'!AE7,"")</f>
        <v/>
      </c>
      <c r="AH7" s="4" t="str">
        <f>IF($C7&gt;0,'MATR.ASSET.MISURE'!AF7,"")</f>
        <v/>
      </c>
      <c r="AI7" s="4" t="str">
        <f>IF($C7&gt;0,'MATR.ASSET.MISURE'!AG7,"")</f>
        <v/>
      </c>
      <c r="AJ7" s="4" t="str">
        <f>IF($C7&gt;0,'MATR.ASSET.MISURE'!AH7,"")</f>
        <v/>
      </c>
      <c r="AK7" s="4" t="str">
        <f>IF($C7&gt;0,'MATR.ASSET.MISURE'!AI7,"")</f>
        <v/>
      </c>
      <c r="AL7" s="4" t="str">
        <f>IF($C7&gt;0,'MATR.ASSET.MISURE'!AJ7,"")</f>
        <v/>
      </c>
      <c r="AM7" s="4" t="str">
        <f>IF($C7&gt;0,'MATR.ASSET.MISURE'!AK7,"")</f>
        <v/>
      </c>
      <c r="AN7" s="4" t="str">
        <f>IF($C7&gt;0,'MATR.ASSET.MISURE'!AL7,"")</f>
        <v/>
      </c>
      <c r="AO7" s="4" t="str">
        <f>IF($C7&gt;0,'MATR.ASSET.MISURE'!AM7,"")</f>
        <v/>
      </c>
      <c r="AP7" s="4" t="str">
        <f>IF($C7&gt;0,'MATR.ASSET.MISURE'!AN7,"")</f>
        <v/>
      </c>
      <c r="AQ7" s="4" t="str">
        <f>IF($C7&gt;0,'MATR.ASSET.MISURE'!AO7,"")</f>
        <v/>
      </c>
      <c r="AR7" s="4" t="str">
        <f>IF($C7&gt;0,'MATR.ASSET.MISURE'!AP7,"")</f>
        <v/>
      </c>
      <c r="AS7" s="4" t="str">
        <f>IF($C7&gt;0,'MATR.ASSET.MISURE'!AQ7,"")</f>
        <v/>
      </c>
      <c r="AT7" s="4" t="str">
        <f>IF($C7&gt;0,'MATR.ASSET.MISURE'!AR7,"")</f>
        <v/>
      </c>
      <c r="AU7" s="4" t="str">
        <f>IF($C7&gt;0,'MATR.ASSET.MISURE'!AS7,"")</f>
        <v/>
      </c>
      <c r="AV7" s="4" t="str">
        <f>IF($C7&gt;0,'MATR.ASSET.MISURE'!AT7,"")</f>
        <v/>
      </c>
      <c r="AW7" s="4" t="str">
        <f>IF($C7&gt;0,'MATR.ASSET.MISURE'!AU7,"")</f>
        <v/>
      </c>
      <c r="AX7" s="4" t="str">
        <f>IF($C7&gt;0,'MATR.ASSET.MISURE'!AV7,"")</f>
        <v/>
      </c>
      <c r="AY7" s="4" t="str">
        <f>IF($C7&gt;0,'MATR.ASSET.MISURE'!AW7,"")</f>
        <v/>
      </c>
      <c r="AZ7" s="4" t="str">
        <f>IF($C7&gt;0,'MATR.ASSET.MISURE'!AX7,"")</f>
        <v/>
      </c>
      <c r="BA7" s="4" t="str">
        <f>IF($C7&gt;0,'MATR.ASSET.MISURE'!AY7,"")</f>
        <v/>
      </c>
      <c r="BB7" s="4" t="str">
        <f>IF($C7&gt;0,'MATR.ASSET.MISURE'!AZ7,"")</f>
        <v/>
      </c>
      <c r="BC7" s="4" t="str">
        <f>IF($C7&gt;0,'MATR.ASSET.MISURE'!BA7,"")</f>
        <v/>
      </c>
      <c r="BD7" s="4" t="str">
        <f>IF($C7&gt;0,'MATR.ASSET.MISURE'!BB7,"")</f>
        <v/>
      </c>
      <c r="BE7" s="4" t="str">
        <f>IF($C7&gt;0,'MATR.ASSET.MISURE'!BC7,"")</f>
        <v/>
      </c>
      <c r="BF7" s="4" t="str">
        <f>IF($C7&gt;0,'MATR.ASSET.MISURE'!BD7,"")</f>
        <v/>
      </c>
      <c r="BG7" s="4" t="str">
        <f>IF($C7&gt;0,'MATR.ASSET.MISURE'!BE7,"")</f>
        <v/>
      </c>
      <c r="BH7" s="4" t="str">
        <f>IF($C7&gt;0,'MATR.ASSET.MISURE'!BF7,"")</f>
        <v/>
      </c>
      <c r="BI7" s="4" t="str">
        <f>IF($C7&gt;0,'MATR.ASSET.MISURE'!BG7,"")</f>
        <v/>
      </c>
      <c r="BJ7" s="4" t="str">
        <f>IF($C7&gt;0,'MATR.ASSET.MISURE'!BH7,"")</f>
        <v/>
      </c>
      <c r="BK7" s="4" t="str">
        <f>IF($C7&gt;0,'MATR.ASSET.MISURE'!BI7,"")</f>
        <v/>
      </c>
      <c r="BL7" s="4" t="str">
        <f>IF($C7&gt;0,'MATR.ASSET.MISURE'!BJ7,"")</f>
        <v/>
      </c>
      <c r="BM7" s="4" t="str">
        <f>IF($C7&gt;0,'MATR.ASSET.MISURE'!BK7,"")</f>
        <v/>
      </c>
      <c r="BN7" s="4" t="str">
        <f>IF($C7&gt;0,'MATR.ASSET.MISURE'!BL7,"")</f>
        <v/>
      </c>
      <c r="BO7" s="4" t="str">
        <f>IF($C7&gt;0,'MATR.ASSET.MISURE'!BM7,"")</f>
        <v/>
      </c>
      <c r="BP7" s="4" t="str">
        <f>IF($C7&gt;0,'MATR.ASSET.MISURE'!BN7,"")</f>
        <v/>
      </c>
      <c r="BQ7" s="4" t="str">
        <f>IF($C7&gt;0,'MATR.ASSET.MISURE'!BO7,"")</f>
        <v/>
      </c>
      <c r="BR7" s="4" t="str">
        <f>IF($C7&gt;0,'MATR.ASSET.MISURE'!BP7,"")</f>
        <v/>
      </c>
    </row>
    <row r="8" spans="1:70" ht="45" customHeight="1" x14ac:dyDescent="0.25">
      <c r="A8" s="4"/>
      <c r="B8" s="72" t="s">
        <v>374</v>
      </c>
      <c r="C8" s="72">
        <f t="shared" si="0"/>
        <v>1.1000000000000001</v>
      </c>
      <c r="D8" s="72">
        <f t="shared" si="1"/>
        <v>21</v>
      </c>
      <c r="E8" s="4">
        <f>IF($C8&gt;0,'MATR.ASSET.MISURE'!C8,"")</f>
        <v>0</v>
      </c>
      <c r="F8" s="4">
        <f>IF($C8&gt;0,'MATR.ASSET.MISURE'!D8,"")</f>
        <v>0</v>
      </c>
      <c r="G8" s="4">
        <f>IF($C8&gt;0,'MATR.ASSET.MISURE'!E8,"")</f>
        <v>0</v>
      </c>
      <c r="H8" s="4">
        <f>IF($C8&gt;0,'MATR.ASSET.MISURE'!F8,"")</f>
        <v>0</v>
      </c>
      <c r="I8" s="4">
        <f>IF($C8&gt;0,'MATR.ASSET.MISURE'!G8,"")</f>
        <v>0</v>
      </c>
      <c r="J8" s="4">
        <f>IF($C8&gt;0,'MATR.ASSET.MISURE'!H8,"")</f>
        <v>0</v>
      </c>
      <c r="K8" s="4">
        <f>IF($C8&gt;0,'MATR.ASSET.MISURE'!I8,"")</f>
        <v>0</v>
      </c>
      <c r="L8" s="4" t="str">
        <f>IF($C8&gt;0,'MATR.ASSET.MISURE'!J8,"")</f>
        <v>X</v>
      </c>
      <c r="M8" s="4" t="str">
        <f>IF($C8&gt;0,'MATR.ASSET.MISURE'!K8,"")</f>
        <v>X</v>
      </c>
      <c r="N8" s="4" t="str">
        <f>IF($C8&gt;0,'MATR.ASSET.MISURE'!L8,"")</f>
        <v>X</v>
      </c>
      <c r="O8" s="4" t="str">
        <f>IF($C8&gt;0,'MATR.ASSET.MISURE'!M8,"")</f>
        <v>X</v>
      </c>
      <c r="P8" s="4" t="str">
        <f>IF($C8&gt;0,'MATR.ASSET.MISURE'!N8,"")</f>
        <v>X</v>
      </c>
      <c r="Q8" s="4" t="str">
        <f>IF($C8&gt;0,'MATR.ASSET.MISURE'!O8,"")</f>
        <v>X</v>
      </c>
      <c r="R8" s="4" t="str">
        <f>IF($C8&gt;0,'MATR.ASSET.MISURE'!P8,"")</f>
        <v>X</v>
      </c>
      <c r="S8" s="4" t="str">
        <f>IF($C8&gt;0,'MATR.ASSET.MISURE'!Q8,"")</f>
        <v>X</v>
      </c>
      <c r="T8" s="4" t="str">
        <f>IF($C8&gt;0,'MATR.ASSET.MISURE'!R8,"")</f>
        <v>X</v>
      </c>
      <c r="U8" s="4" t="str">
        <f>IF($C8&gt;0,'MATR.ASSET.MISURE'!S8,"")</f>
        <v>X</v>
      </c>
      <c r="V8" s="4" t="str">
        <f>IF($C8&gt;0,'MATR.ASSET.MISURE'!T8,"")</f>
        <v>X</v>
      </c>
      <c r="W8" s="4" t="str">
        <f>IF($C8&gt;0,'MATR.ASSET.MISURE'!U8,"")</f>
        <v>X</v>
      </c>
      <c r="X8" s="4" t="str">
        <f>IF($C8&gt;0,'MATR.ASSET.MISURE'!V8,"")</f>
        <v>X</v>
      </c>
      <c r="Y8" s="4" t="str">
        <f>IF($C8&gt;0,'MATR.ASSET.MISURE'!W8,"")</f>
        <v>X</v>
      </c>
      <c r="Z8" s="4">
        <f>IF($C8&gt;0,'MATR.ASSET.MISURE'!X8,"")</f>
        <v>0</v>
      </c>
      <c r="AA8" s="4" t="str">
        <f>IF($C8&gt;0,'MATR.ASSET.MISURE'!Y8,"")</f>
        <v>X</v>
      </c>
      <c r="AB8" s="4" t="str">
        <f>IF($C8&gt;0,'MATR.ASSET.MISURE'!Z8,"")</f>
        <v>X</v>
      </c>
      <c r="AC8" s="4">
        <f>IF($C8&gt;0,'MATR.ASSET.MISURE'!AA8,"")</f>
        <v>0</v>
      </c>
      <c r="AD8" s="4" t="str">
        <f>IF($C8&gt;0,'MATR.ASSET.MISURE'!AB8,"")</f>
        <v>X</v>
      </c>
      <c r="AE8" s="4">
        <f>IF($C8&gt;0,'MATR.ASSET.MISURE'!AC8,"")</f>
        <v>0</v>
      </c>
      <c r="AF8" s="4">
        <f>IF($C8&gt;0,'MATR.ASSET.MISURE'!AD8,"")</f>
        <v>0</v>
      </c>
      <c r="AG8" s="4">
        <f>IF($C8&gt;0,'MATR.ASSET.MISURE'!AE8,"")</f>
        <v>0</v>
      </c>
      <c r="AH8" s="4">
        <f>IF($C8&gt;0,'MATR.ASSET.MISURE'!AF8,"")</f>
        <v>0</v>
      </c>
      <c r="AI8" s="4">
        <f>IF($C8&gt;0,'MATR.ASSET.MISURE'!AG8,"")</f>
        <v>0</v>
      </c>
      <c r="AJ8" s="4">
        <f>IF($C8&gt;0,'MATR.ASSET.MISURE'!AH8,"")</f>
        <v>0</v>
      </c>
      <c r="AK8" s="4">
        <f>IF($C8&gt;0,'MATR.ASSET.MISURE'!AI8,"")</f>
        <v>0</v>
      </c>
      <c r="AL8" s="4">
        <f>IF($C8&gt;0,'MATR.ASSET.MISURE'!AJ8,"")</f>
        <v>0</v>
      </c>
      <c r="AM8" s="4">
        <f>IF($C8&gt;0,'MATR.ASSET.MISURE'!AK8,"")</f>
        <v>0</v>
      </c>
      <c r="AN8" s="4">
        <f>IF($C8&gt;0,'MATR.ASSET.MISURE'!AL8,"")</f>
        <v>0</v>
      </c>
      <c r="AO8" s="4">
        <f>IF($C8&gt;0,'MATR.ASSET.MISURE'!AM8,"")</f>
        <v>0</v>
      </c>
      <c r="AP8" s="4">
        <f>IF($C8&gt;0,'MATR.ASSET.MISURE'!AN8,"")</f>
        <v>0</v>
      </c>
      <c r="AQ8" s="4">
        <f>IF($C8&gt;0,'MATR.ASSET.MISURE'!AO8,"")</f>
        <v>0</v>
      </c>
      <c r="AR8" s="4" t="str">
        <f>IF($C8&gt;0,'MATR.ASSET.MISURE'!AP8,"")</f>
        <v>X</v>
      </c>
      <c r="AS8" s="4">
        <f>IF($C8&gt;0,'MATR.ASSET.MISURE'!AQ8,"")</f>
        <v>0</v>
      </c>
      <c r="AT8" s="4">
        <f>IF($C8&gt;0,'MATR.ASSET.MISURE'!AR8,"")</f>
        <v>0</v>
      </c>
      <c r="AU8" s="4">
        <f>IF($C8&gt;0,'MATR.ASSET.MISURE'!AS8,"")</f>
        <v>0</v>
      </c>
      <c r="AV8" s="4">
        <f>IF($C8&gt;0,'MATR.ASSET.MISURE'!AT8,"")</f>
        <v>0</v>
      </c>
      <c r="AW8" s="4" t="str">
        <f>IF($C8&gt;0,'MATR.ASSET.MISURE'!AU8,"")</f>
        <v>X</v>
      </c>
      <c r="AX8" s="4" t="str">
        <f>IF($C8&gt;0,'MATR.ASSET.MISURE'!AV8,"")</f>
        <v>X</v>
      </c>
      <c r="AY8" s="4" t="str">
        <f>IF($C8&gt;0,'MATR.ASSET.MISURE'!AW8,"")</f>
        <v>X</v>
      </c>
      <c r="AZ8" s="4">
        <f>IF($C8&gt;0,'MATR.ASSET.MISURE'!AX8,"")</f>
        <v>0</v>
      </c>
      <c r="BA8" s="4">
        <f>IF($C8&gt;0,'MATR.ASSET.MISURE'!AY8,"")</f>
        <v>0</v>
      </c>
      <c r="BB8" s="4">
        <f>IF($C8&gt;0,'MATR.ASSET.MISURE'!AZ8,"")</f>
        <v>0</v>
      </c>
      <c r="BC8" s="4">
        <f>IF($C8&gt;0,'MATR.ASSET.MISURE'!BA8,"")</f>
        <v>0</v>
      </c>
      <c r="BD8" s="4">
        <f>IF($C8&gt;0,'MATR.ASSET.MISURE'!BB8,"")</f>
        <v>0</v>
      </c>
      <c r="BE8" s="4">
        <f>IF($C8&gt;0,'MATR.ASSET.MISURE'!BC8,"")</f>
        <v>0</v>
      </c>
      <c r="BF8" s="4">
        <f>IF($C8&gt;0,'MATR.ASSET.MISURE'!BD8,"")</f>
        <v>0</v>
      </c>
      <c r="BG8" s="4">
        <f>IF($C8&gt;0,'MATR.ASSET.MISURE'!BE8,"")</f>
        <v>0</v>
      </c>
      <c r="BH8" s="4">
        <f>IF($C8&gt;0,'MATR.ASSET.MISURE'!BF8,"")</f>
        <v>0</v>
      </c>
      <c r="BI8" s="4">
        <f>IF($C8&gt;0,'MATR.ASSET.MISURE'!BG8,"")</f>
        <v>0</v>
      </c>
      <c r="BJ8" s="4">
        <f>IF($C8&gt;0,'MATR.ASSET.MISURE'!BH8,"")</f>
        <v>0</v>
      </c>
      <c r="BK8" s="4">
        <f>IF($C8&gt;0,'MATR.ASSET.MISURE'!BI8,"")</f>
        <v>0</v>
      </c>
      <c r="BL8" s="4">
        <f>IF($C8&gt;0,'MATR.ASSET.MISURE'!BJ8,"")</f>
        <v>0</v>
      </c>
      <c r="BM8" s="4">
        <f>IF($C8&gt;0,'MATR.ASSET.MISURE'!BK8,"")</f>
        <v>0</v>
      </c>
      <c r="BN8" s="4">
        <f>IF($C8&gt;0,'MATR.ASSET.MISURE'!BL8,"")</f>
        <v>0</v>
      </c>
      <c r="BO8" s="4">
        <f>IF($C8&gt;0,'MATR.ASSET.MISURE'!BM8,"")</f>
        <v>0</v>
      </c>
      <c r="BP8" s="4">
        <f>IF($C8&gt;0,'MATR.ASSET.MISURE'!BN8,"")</f>
        <v>0</v>
      </c>
      <c r="BQ8" s="4">
        <f>IF($C8&gt;0,'MATR.ASSET.MISURE'!BO8,"")</f>
        <v>0</v>
      </c>
      <c r="BR8" s="4">
        <f>IF($C8&gt;0,'MATR.ASSET.MISURE'!BP8,"")</f>
        <v>0</v>
      </c>
    </row>
    <row r="9" spans="1:70" ht="45" customHeight="1" x14ac:dyDescent="0.25">
      <c r="A9" s="4"/>
      <c r="B9" s="72" t="s">
        <v>376</v>
      </c>
      <c r="C9" s="72">
        <f t="shared" si="0"/>
        <v>1.25</v>
      </c>
      <c r="D9" s="72">
        <f t="shared" si="1"/>
        <v>29</v>
      </c>
      <c r="E9" s="4">
        <f>IF($C9&gt;0,'MATR.ASSET.MISURE'!C9,"")</f>
        <v>0</v>
      </c>
      <c r="F9" s="4">
        <f>IF($C9&gt;0,'MATR.ASSET.MISURE'!D9,"")</f>
        <v>0</v>
      </c>
      <c r="G9" s="4">
        <f>IF($C9&gt;0,'MATR.ASSET.MISURE'!E9,"")</f>
        <v>0</v>
      </c>
      <c r="H9" s="4">
        <f>IF($C9&gt;0,'MATR.ASSET.MISURE'!F9,"")</f>
        <v>0</v>
      </c>
      <c r="I9" s="4">
        <f>IF($C9&gt;0,'MATR.ASSET.MISURE'!G9,"")</f>
        <v>0</v>
      </c>
      <c r="J9" s="4">
        <f>IF($C9&gt;0,'MATR.ASSET.MISURE'!H9,"")</f>
        <v>0</v>
      </c>
      <c r="K9" s="4">
        <f>IF($C9&gt;0,'MATR.ASSET.MISURE'!I9,"")</f>
        <v>0</v>
      </c>
      <c r="L9" s="4" t="str">
        <f>IF($C9&gt;0,'MATR.ASSET.MISURE'!J9,"")</f>
        <v>X</v>
      </c>
      <c r="M9" s="4" t="str">
        <f>IF($C9&gt;0,'MATR.ASSET.MISURE'!K9,"")</f>
        <v>X</v>
      </c>
      <c r="N9" s="4" t="str">
        <f>IF($C9&gt;0,'MATR.ASSET.MISURE'!L9,"")</f>
        <v>X</v>
      </c>
      <c r="O9" s="4" t="str">
        <f>IF($C9&gt;0,'MATR.ASSET.MISURE'!M9,"")</f>
        <v>X</v>
      </c>
      <c r="P9" s="4" t="str">
        <f>IF($C9&gt;0,'MATR.ASSET.MISURE'!N9,"")</f>
        <v>X</v>
      </c>
      <c r="Q9" s="4" t="str">
        <f>IF($C9&gt;0,'MATR.ASSET.MISURE'!O9,"")</f>
        <v>X</v>
      </c>
      <c r="R9" s="4" t="str">
        <f>IF($C9&gt;0,'MATR.ASSET.MISURE'!P9,"")</f>
        <v>X</v>
      </c>
      <c r="S9" s="4" t="str">
        <f>IF($C9&gt;0,'MATR.ASSET.MISURE'!Q9,"")</f>
        <v>X</v>
      </c>
      <c r="T9" s="4" t="str">
        <f>IF($C9&gt;0,'MATR.ASSET.MISURE'!R9,"")</f>
        <v>X</v>
      </c>
      <c r="U9" s="4" t="str">
        <f>IF($C9&gt;0,'MATR.ASSET.MISURE'!S9,"")</f>
        <v>X</v>
      </c>
      <c r="V9" s="4" t="str">
        <f>IF($C9&gt;0,'MATR.ASSET.MISURE'!T9,"")</f>
        <v>X</v>
      </c>
      <c r="W9" s="4" t="str">
        <f>IF($C9&gt;0,'MATR.ASSET.MISURE'!U9,"")</f>
        <v>X</v>
      </c>
      <c r="X9" s="4" t="str">
        <f>IF($C9&gt;0,'MATR.ASSET.MISURE'!V9,"")</f>
        <v>X</v>
      </c>
      <c r="Y9" s="4" t="str">
        <f>IF($C9&gt;0,'MATR.ASSET.MISURE'!W9,"")</f>
        <v>X</v>
      </c>
      <c r="Z9" s="4" t="str">
        <f>IF($C9&gt;0,'MATR.ASSET.MISURE'!X9,"")</f>
        <v>X</v>
      </c>
      <c r="AA9" s="4" t="str">
        <f>IF($C9&gt;0,'MATR.ASSET.MISURE'!Y9,"")</f>
        <v>X</v>
      </c>
      <c r="AB9" s="4" t="str">
        <f>IF($C9&gt;0,'MATR.ASSET.MISURE'!Z9,"")</f>
        <v>X</v>
      </c>
      <c r="AC9" s="4" t="str">
        <f>IF($C9&gt;0,'MATR.ASSET.MISURE'!AA9,"")</f>
        <v>X</v>
      </c>
      <c r="AD9" s="4" t="str">
        <f>IF($C9&gt;0,'MATR.ASSET.MISURE'!AB9,"")</f>
        <v>X</v>
      </c>
      <c r="AE9" s="4">
        <f>IF($C9&gt;0,'MATR.ASSET.MISURE'!AC9,"")</f>
        <v>0</v>
      </c>
      <c r="AF9" s="4">
        <f>IF($C9&gt;0,'MATR.ASSET.MISURE'!AD9,"")</f>
        <v>0</v>
      </c>
      <c r="AG9" s="4">
        <f>IF($C9&gt;0,'MATR.ASSET.MISURE'!AE9,"")</f>
        <v>0</v>
      </c>
      <c r="AH9" s="4">
        <f>IF($C9&gt;0,'MATR.ASSET.MISURE'!AF9,"")</f>
        <v>0</v>
      </c>
      <c r="AI9" s="4">
        <f>IF($C9&gt;0,'MATR.ASSET.MISURE'!AG9,"")</f>
        <v>0</v>
      </c>
      <c r="AJ9" s="4">
        <f>IF($C9&gt;0,'MATR.ASSET.MISURE'!AH9,"")</f>
        <v>0</v>
      </c>
      <c r="AK9" s="4">
        <f>IF($C9&gt;0,'MATR.ASSET.MISURE'!AI9,"")</f>
        <v>0</v>
      </c>
      <c r="AL9" s="4">
        <f>IF($C9&gt;0,'MATR.ASSET.MISURE'!AJ9,"")</f>
        <v>0</v>
      </c>
      <c r="AM9" s="4">
        <f>IF($C9&gt;0,'MATR.ASSET.MISURE'!AK9,"")</f>
        <v>0</v>
      </c>
      <c r="AN9" s="4">
        <f>IF($C9&gt;0,'MATR.ASSET.MISURE'!AL9,"")</f>
        <v>0</v>
      </c>
      <c r="AO9" s="4">
        <f>IF($C9&gt;0,'MATR.ASSET.MISURE'!AM9,"")</f>
        <v>0</v>
      </c>
      <c r="AP9" s="4">
        <f>IF($C9&gt;0,'MATR.ASSET.MISURE'!AN9,"")</f>
        <v>0</v>
      </c>
      <c r="AQ9" s="4">
        <f>IF($C9&gt;0,'MATR.ASSET.MISURE'!AO9,"")</f>
        <v>0</v>
      </c>
      <c r="AR9" s="4" t="str">
        <f>IF($C9&gt;0,'MATR.ASSET.MISURE'!AP9,"")</f>
        <v>X</v>
      </c>
      <c r="AS9" s="4">
        <f>IF($C9&gt;0,'MATR.ASSET.MISURE'!AQ9,"")</f>
        <v>0</v>
      </c>
      <c r="AT9" s="4">
        <f>IF($C9&gt;0,'MATR.ASSET.MISURE'!AR9,"")</f>
        <v>0</v>
      </c>
      <c r="AU9" s="4">
        <f>IF($C9&gt;0,'MATR.ASSET.MISURE'!AS9,"")</f>
        <v>0</v>
      </c>
      <c r="AV9" s="4">
        <f>IF($C9&gt;0,'MATR.ASSET.MISURE'!AT9,"")</f>
        <v>0</v>
      </c>
      <c r="AW9" s="4" t="str">
        <f>IF($C9&gt;0,'MATR.ASSET.MISURE'!AU9,"")</f>
        <v>X</v>
      </c>
      <c r="AX9" s="4" t="str">
        <f>IF($C9&gt;0,'MATR.ASSET.MISURE'!AV9,"")</f>
        <v>X</v>
      </c>
      <c r="AY9" s="4" t="str">
        <f>IF($C9&gt;0,'MATR.ASSET.MISURE'!AW9,"")</f>
        <v>X</v>
      </c>
      <c r="AZ9" s="4">
        <f>IF($C9&gt;0,'MATR.ASSET.MISURE'!AX9,"")</f>
        <v>0</v>
      </c>
      <c r="BA9" s="4">
        <f>IF($C9&gt;0,'MATR.ASSET.MISURE'!AY9,"")</f>
        <v>0</v>
      </c>
      <c r="BB9" s="4">
        <f>IF($C9&gt;0,'MATR.ASSET.MISURE'!AZ9,"")</f>
        <v>0</v>
      </c>
      <c r="BC9" s="4">
        <f>IF($C9&gt;0,'MATR.ASSET.MISURE'!BA9,"")</f>
        <v>0</v>
      </c>
      <c r="BD9" s="4">
        <f>IF($C9&gt;0,'MATR.ASSET.MISURE'!BB9,"")</f>
        <v>0</v>
      </c>
      <c r="BE9" s="4">
        <f>IF($C9&gt;0,'MATR.ASSET.MISURE'!BC9,"")</f>
        <v>0</v>
      </c>
      <c r="BF9" s="4" t="str">
        <f>IF($C9&gt;0,'MATR.ASSET.MISURE'!BD9,"")</f>
        <v>X</v>
      </c>
      <c r="BG9" s="4" t="str">
        <f>IF($C9&gt;0,'MATR.ASSET.MISURE'!BE9,"")</f>
        <v>X</v>
      </c>
      <c r="BH9" s="4" t="str">
        <f>IF($C9&gt;0,'MATR.ASSET.MISURE'!BF9,"")</f>
        <v>X</v>
      </c>
      <c r="BI9" s="4" t="str">
        <f>IF($C9&gt;0,'MATR.ASSET.MISURE'!BG9,"")</f>
        <v>X</v>
      </c>
      <c r="BJ9" s="4" t="str">
        <f>IF($C9&gt;0,'MATR.ASSET.MISURE'!BH9,"")</f>
        <v>X</v>
      </c>
      <c r="BK9" s="4">
        <f>IF($C9&gt;0,'MATR.ASSET.MISURE'!BI9,"")</f>
        <v>0</v>
      </c>
      <c r="BL9" s="4">
        <f>IF($C9&gt;0,'MATR.ASSET.MISURE'!BJ9,"")</f>
        <v>0</v>
      </c>
      <c r="BM9" s="4">
        <f>IF($C9&gt;0,'MATR.ASSET.MISURE'!BK9,"")</f>
        <v>0</v>
      </c>
      <c r="BN9" s="4">
        <f>IF($C9&gt;0,'MATR.ASSET.MISURE'!BL9,"")</f>
        <v>0</v>
      </c>
      <c r="BO9" s="4">
        <f>IF($C9&gt;0,'MATR.ASSET.MISURE'!BM9,"")</f>
        <v>0</v>
      </c>
      <c r="BP9" s="4">
        <f>IF($C9&gt;0,'MATR.ASSET.MISURE'!BN9,"")</f>
        <v>0</v>
      </c>
      <c r="BQ9" s="4">
        <f>IF($C9&gt;0,'MATR.ASSET.MISURE'!BO9,"")</f>
        <v>0</v>
      </c>
      <c r="BR9" s="4" t="str">
        <f>IF($C9&gt;0,'MATR.ASSET.MISURE'!BP9,"")</f>
        <v>X</v>
      </c>
    </row>
    <row r="10" spans="1:70" ht="45" customHeight="1" x14ac:dyDescent="0.25">
      <c r="A10" s="4"/>
      <c r="B10" s="72" t="s">
        <v>378</v>
      </c>
      <c r="C10" s="72">
        <f t="shared" si="0"/>
        <v>1.25</v>
      </c>
      <c r="D10" s="72">
        <f t="shared" si="1"/>
        <v>52</v>
      </c>
      <c r="E10" s="4">
        <f>IF($C10&gt;0,'MATR.ASSET.MISURE'!C10,"")</f>
        <v>0</v>
      </c>
      <c r="F10" s="4">
        <f>IF($C10&gt;0,'MATR.ASSET.MISURE'!D10,"")</f>
        <v>0</v>
      </c>
      <c r="G10" s="4" t="str">
        <f>IF($C10&gt;0,'MATR.ASSET.MISURE'!E10,"")</f>
        <v>X</v>
      </c>
      <c r="H10" s="4">
        <f>IF($C10&gt;0,'MATR.ASSET.MISURE'!F10,"")</f>
        <v>0</v>
      </c>
      <c r="I10" s="4">
        <f>IF($C10&gt;0,'MATR.ASSET.MISURE'!G10,"")</f>
        <v>0</v>
      </c>
      <c r="J10" s="4">
        <f>IF($C10&gt;0,'MATR.ASSET.MISURE'!H10,"")</f>
        <v>0</v>
      </c>
      <c r="K10" s="4">
        <f>IF($C10&gt;0,'MATR.ASSET.MISURE'!I10,"")</f>
        <v>0</v>
      </c>
      <c r="L10" s="4" t="str">
        <f>IF($C10&gt;0,'MATR.ASSET.MISURE'!J10,"")</f>
        <v>X</v>
      </c>
      <c r="M10" s="4" t="str">
        <f>IF($C10&gt;0,'MATR.ASSET.MISURE'!K10,"")</f>
        <v>X</v>
      </c>
      <c r="N10" s="4" t="str">
        <f>IF($C10&gt;0,'MATR.ASSET.MISURE'!L10,"")</f>
        <v>X</v>
      </c>
      <c r="O10" s="4" t="str">
        <f>IF($C10&gt;0,'MATR.ASSET.MISURE'!M10,"")</f>
        <v>X</v>
      </c>
      <c r="P10" s="4" t="str">
        <f>IF($C10&gt;0,'MATR.ASSET.MISURE'!N10,"")</f>
        <v>X</v>
      </c>
      <c r="Q10" s="4" t="str">
        <f>IF($C10&gt;0,'MATR.ASSET.MISURE'!O10,"")</f>
        <v>X</v>
      </c>
      <c r="R10" s="4" t="str">
        <f>IF($C10&gt;0,'MATR.ASSET.MISURE'!P10,"")</f>
        <v>X</v>
      </c>
      <c r="S10" s="4" t="str">
        <f>IF($C10&gt;0,'MATR.ASSET.MISURE'!Q10,"")</f>
        <v>X</v>
      </c>
      <c r="T10" s="4" t="str">
        <f>IF($C10&gt;0,'MATR.ASSET.MISURE'!R10,"")</f>
        <v>X</v>
      </c>
      <c r="U10" s="4" t="str">
        <f>IF($C10&gt;0,'MATR.ASSET.MISURE'!S10,"")</f>
        <v>X</v>
      </c>
      <c r="V10" s="4" t="str">
        <f>IF($C10&gt;0,'MATR.ASSET.MISURE'!T10,"")</f>
        <v>X</v>
      </c>
      <c r="W10" s="4" t="str">
        <f>IF($C10&gt;0,'MATR.ASSET.MISURE'!U10,"")</f>
        <v>X</v>
      </c>
      <c r="X10" s="4" t="str">
        <f>IF($C10&gt;0,'MATR.ASSET.MISURE'!V10,"")</f>
        <v>X</v>
      </c>
      <c r="Y10" s="4" t="str">
        <f>IF($C10&gt;0,'MATR.ASSET.MISURE'!W10,"")</f>
        <v>X</v>
      </c>
      <c r="Z10" s="4" t="str">
        <f>IF($C10&gt;0,'MATR.ASSET.MISURE'!X10,"")</f>
        <v>X</v>
      </c>
      <c r="AA10" s="4" t="str">
        <f>IF($C10&gt;0,'MATR.ASSET.MISURE'!Y10,"")</f>
        <v>X</v>
      </c>
      <c r="AB10" s="4" t="str">
        <f>IF($C10&gt;0,'MATR.ASSET.MISURE'!Z10,"")</f>
        <v>X</v>
      </c>
      <c r="AC10" s="4" t="str">
        <f>IF($C10&gt;0,'MATR.ASSET.MISURE'!AA10,"")</f>
        <v>X</v>
      </c>
      <c r="AD10" s="4" t="str">
        <f>IF($C10&gt;0,'MATR.ASSET.MISURE'!AB10,"")</f>
        <v>X</v>
      </c>
      <c r="AE10" s="4" t="str">
        <f>IF($C10&gt;0,'MATR.ASSET.MISURE'!AC10,"")</f>
        <v>X</v>
      </c>
      <c r="AF10" s="4" t="str">
        <f>IF($C10&gt;0,'MATR.ASSET.MISURE'!AD10,"")</f>
        <v>X</v>
      </c>
      <c r="AG10" s="4" t="str">
        <f>IF($C10&gt;0,'MATR.ASSET.MISURE'!AE10,"")</f>
        <v>X</v>
      </c>
      <c r="AH10" s="4" t="str">
        <f>IF($C10&gt;0,'MATR.ASSET.MISURE'!AF10,"")</f>
        <v>X</v>
      </c>
      <c r="AI10" s="4" t="str">
        <f>IF($C10&gt;0,'MATR.ASSET.MISURE'!AG10,"")</f>
        <v>X</v>
      </c>
      <c r="AJ10" s="4" t="str">
        <f>IF($C10&gt;0,'MATR.ASSET.MISURE'!AH10,"")</f>
        <v>X</v>
      </c>
      <c r="AK10" s="4" t="str">
        <f>IF($C10&gt;0,'MATR.ASSET.MISURE'!AI10,"")</f>
        <v>X</v>
      </c>
      <c r="AL10" s="4" t="str">
        <f>IF($C10&gt;0,'MATR.ASSET.MISURE'!AJ10,"")</f>
        <v>X</v>
      </c>
      <c r="AM10" s="4" t="str">
        <f>IF($C10&gt;0,'MATR.ASSET.MISURE'!AK10,"")</f>
        <v>X</v>
      </c>
      <c r="AN10" s="4" t="str">
        <f>IF($C10&gt;0,'MATR.ASSET.MISURE'!AL10,"")</f>
        <v>X</v>
      </c>
      <c r="AO10" s="4" t="str">
        <f>IF($C10&gt;0,'MATR.ASSET.MISURE'!AM10,"")</f>
        <v>X</v>
      </c>
      <c r="AP10" s="4" t="str">
        <f>IF($C10&gt;0,'MATR.ASSET.MISURE'!AN10,"")</f>
        <v>X</v>
      </c>
      <c r="AQ10" s="4">
        <f>IF($C10&gt;0,'MATR.ASSET.MISURE'!AO10,"")</f>
        <v>0</v>
      </c>
      <c r="AR10" s="4" t="str">
        <f>IF($C10&gt;0,'MATR.ASSET.MISURE'!AP10,"")</f>
        <v>X</v>
      </c>
      <c r="AS10" s="4">
        <f>IF($C10&gt;0,'MATR.ASSET.MISURE'!AQ10,"")</f>
        <v>0</v>
      </c>
      <c r="AT10" s="4" t="str">
        <f>IF($C10&gt;0,'MATR.ASSET.MISURE'!AR10,"")</f>
        <v>X</v>
      </c>
      <c r="AU10" s="4" t="str">
        <f>IF($C10&gt;0,'MATR.ASSET.MISURE'!AS10,"")</f>
        <v>X</v>
      </c>
      <c r="AV10" s="4" t="str">
        <f>IF($C10&gt;0,'MATR.ASSET.MISURE'!AT10,"")</f>
        <v>X</v>
      </c>
      <c r="AW10" s="4">
        <f>IF($C10&gt;0,'MATR.ASSET.MISURE'!AU10,"")</f>
        <v>0</v>
      </c>
      <c r="AX10" s="4">
        <f>IF($C10&gt;0,'MATR.ASSET.MISURE'!AV10,"")</f>
        <v>0</v>
      </c>
      <c r="AY10" s="4" t="str">
        <f>IF($C10&gt;0,'MATR.ASSET.MISURE'!AW10,"")</f>
        <v>X</v>
      </c>
      <c r="AZ10" s="4" t="str">
        <f>IF($C10&gt;0,'MATR.ASSET.MISURE'!AX10,"")</f>
        <v>X</v>
      </c>
      <c r="BA10" s="4" t="str">
        <f>IF($C10&gt;0,'MATR.ASSET.MISURE'!AY10,"")</f>
        <v>X</v>
      </c>
      <c r="BB10" s="4" t="str">
        <f>IF($C10&gt;0,'MATR.ASSET.MISURE'!AZ10,"")</f>
        <v>X</v>
      </c>
      <c r="BC10" s="4" t="str">
        <f>IF($C10&gt;0,'MATR.ASSET.MISURE'!BA10,"")</f>
        <v>X</v>
      </c>
      <c r="BD10" s="4" t="str">
        <f>IF($C10&gt;0,'MATR.ASSET.MISURE'!BB10,"")</f>
        <v>X</v>
      </c>
      <c r="BE10" s="4">
        <f>IF($C10&gt;0,'MATR.ASSET.MISURE'!BC10,"")</f>
        <v>0</v>
      </c>
      <c r="BF10" s="4" t="str">
        <f>IF($C10&gt;0,'MATR.ASSET.MISURE'!BD10,"")</f>
        <v>X</v>
      </c>
      <c r="BG10" s="4" t="str">
        <f>IF($C10&gt;0,'MATR.ASSET.MISURE'!BE10,"")</f>
        <v>X</v>
      </c>
      <c r="BH10" s="4" t="str">
        <f>IF($C10&gt;0,'MATR.ASSET.MISURE'!BF10,"")</f>
        <v>X</v>
      </c>
      <c r="BI10" s="4" t="str">
        <f>IF($C10&gt;0,'MATR.ASSET.MISURE'!BG10,"")</f>
        <v>X</v>
      </c>
      <c r="BJ10" s="4" t="str">
        <f>IF($C10&gt;0,'MATR.ASSET.MISURE'!BH10,"")</f>
        <v>X</v>
      </c>
      <c r="BK10" s="4">
        <f>IF($C10&gt;0,'MATR.ASSET.MISURE'!BI10,"")</f>
        <v>0</v>
      </c>
      <c r="BL10" s="4" t="str">
        <f>IF($C10&gt;0,'MATR.ASSET.MISURE'!BJ10,"")</f>
        <v>X</v>
      </c>
      <c r="BM10" s="4" t="str">
        <f>IF($C10&gt;0,'MATR.ASSET.MISURE'!BK10,"")</f>
        <v>X</v>
      </c>
      <c r="BN10" s="4" t="str">
        <f>IF($C10&gt;0,'MATR.ASSET.MISURE'!BL10,"")</f>
        <v>X</v>
      </c>
      <c r="BO10" s="4" t="str">
        <f>IF($C10&gt;0,'MATR.ASSET.MISURE'!BM10,"")</f>
        <v>X</v>
      </c>
      <c r="BP10" s="4">
        <f>IF($C10&gt;0,'MATR.ASSET.MISURE'!BN10,"")</f>
        <v>0</v>
      </c>
      <c r="BQ10" s="4">
        <f>IF($C10&gt;0,'MATR.ASSET.MISURE'!BO10,"")</f>
        <v>0</v>
      </c>
      <c r="BR10" s="4" t="str">
        <f>IF($C10&gt;0,'MATR.ASSET.MISURE'!BP10,"")</f>
        <v>X</v>
      </c>
    </row>
    <row r="11" spans="1:70" ht="45" customHeight="1" x14ac:dyDescent="0.25">
      <c r="A11" s="4"/>
      <c r="B11" s="72" t="s">
        <v>379</v>
      </c>
      <c r="C11" s="72">
        <f t="shared" si="0"/>
        <v>1.25</v>
      </c>
      <c r="D11" s="72">
        <f t="shared" si="1"/>
        <v>37</v>
      </c>
      <c r="E11" s="4">
        <f>IF($C11&gt;0,'MATR.ASSET.MISURE'!C11,"")</f>
        <v>0</v>
      </c>
      <c r="F11" s="4" t="str">
        <f>IF($C11&gt;0,'MATR.ASSET.MISURE'!D11,"")</f>
        <v>X</v>
      </c>
      <c r="G11" s="4" t="str">
        <f>IF($C11&gt;0,'MATR.ASSET.MISURE'!E11,"")</f>
        <v>X</v>
      </c>
      <c r="H11" s="4" t="str">
        <f>IF($C11&gt;0,'MATR.ASSET.MISURE'!F11,"")</f>
        <v>X</v>
      </c>
      <c r="I11" s="4">
        <f>IF($C11&gt;0,'MATR.ASSET.MISURE'!G11,"")</f>
        <v>0</v>
      </c>
      <c r="J11" s="4">
        <f>IF($C11&gt;0,'MATR.ASSET.MISURE'!H11,"")</f>
        <v>0</v>
      </c>
      <c r="K11" s="4" t="str">
        <f>IF($C11&gt;0,'MATR.ASSET.MISURE'!I11,"")</f>
        <v>X</v>
      </c>
      <c r="L11" s="4">
        <f>IF($C11&gt;0,'MATR.ASSET.MISURE'!J11,"")</f>
        <v>0</v>
      </c>
      <c r="M11" s="4">
        <f>IF($C11&gt;0,'MATR.ASSET.MISURE'!K11,"")</f>
        <v>0</v>
      </c>
      <c r="N11" s="4">
        <f>IF($C11&gt;0,'MATR.ASSET.MISURE'!L11,"")</f>
        <v>0</v>
      </c>
      <c r="O11" s="4">
        <f>IF($C11&gt;0,'MATR.ASSET.MISURE'!M11,"")</f>
        <v>0</v>
      </c>
      <c r="P11" s="4">
        <f>IF($C11&gt;0,'MATR.ASSET.MISURE'!N11,"")</f>
        <v>0</v>
      </c>
      <c r="Q11" s="4">
        <f>IF($C11&gt;0,'MATR.ASSET.MISURE'!O11,"")</f>
        <v>0</v>
      </c>
      <c r="R11" s="4">
        <f>IF($C11&gt;0,'MATR.ASSET.MISURE'!P11,"")</f>
        <v>0</v>
      </c>
      <c r="S11" s="4">
        <f>IF($C11&gt;0,'MATR.ASSET.MISURE'!Q11,"")</f>
        <v>0</v>
      </c>
      <c r="T11" s="4">
        <f>IF($C11&gt;0,'MATR.ASSET.MISURE'!R11,"")</f>
        <v>0</v>
      </c>
      <c r="U11" s="4">
        <f>IF($C11&gt;0,'MATR.ASSET.MISURE'!S11,"")</f>
        <v>0</v>
      </c>
      <c r="V11" s="4">
        <f>IF($C11&gt;0,'MATR.ASSET.MISURE'!T11,"")</f>
        <v>0</v>
      </c>
      <c r="W11" s="4" t="str">
        <f>IF($C11&gt;0,'MATR.ASSET.MISURE'!U11,"")</f>
        <v>X</v>
      </c>
      <c r="X11" s="4">
        <f>IF($C11&gt;0,'MATR.ASSET.MISURE'!V11,"")</f>
        <v>0</v>
      </c>
      <c r="Y11" s="4">
        <f>IF($C11&gt;0,'MATR.ASSET.MISURE'!W11,"")</f>
        <v>0</v>
      </c>
      <c r="Z11" s="4">
        <f>IF($C11&gt;0,'MATR.ASSET.MISURE'!X11,"")</f>
        <v>0</v>
      </c>
      <c r="AA11" s="4" t="str">
        <f>IF($C11&gt;0,'MATR.ASSET.MISURE'!Y11,"")</f>
        <v>X</v>
      </c>
      <c r="AB11" s="4" t="str">
        <f>IF($C11&gt;0,'MATR.ASSET.MISURE'!Z11,"")</f>
        <v>X</v>
      </c>
      <c r="AC11" s="4" t="str">
        <f>IF($C11&gt;0,'MATR.ASSET.MISURE'!AA11,"")</f>
        <v>X</v>
      </c>
      <c r="AD11" s="4" t="str">
        <f>IF($C11&gt;0,'MATR.ASSET.MISURE'!AB11,"")</f>
        <v>X</v>
      </c>
      <c r="AE11" s="4" t="str">
        <f>IF($C11&gt;0,'MATR.ASSET.MISURE'!AC11,"")</f>
        <v>X</v>
      </c>
      <c r="AF11" s="4" t="str">
        <f>IF($C11&gt;0,'MATR.ASSET.MISURE'!AD11,"")</f>
        <v>X</v>
      </c>
      <c r="AG11" s="4" t="str">
        <f>IF($C11&gt;0,'MATR.ASSET.MISURE'!AE11,"")</f>
        <v>X</v>
      </c>
      <c r="AH11" s="4" t="str">
        <f>IF($C11&gt;0,'MATR.ASSET.MISURE'!AF11,"")</f>
        <v>X</v>
      </c>
      <c r="AI11" s="4" t="str">
        <f>IF($C11&gt;0,'MATR.ASSET.MISURE'!AG11,"")</f>
        <v>X</v>
      </c>
      <c r="AJ11" s="4" t="str">
        <f>IF($C11&gt;0,'MATR.ASSET.MISURE'!AH11,"")</f>
        <v>X</v>
      </c>
      <c r="AK11" s="4" t="str">
        <f>IF($C11&gt;0,'MATR.ASSET.MISURE'!AI11,"")</f>
        <v>X</v>
      </c>
      <c r="AL11" s="4" t="str">
        <f>IF($C11&gt;0,'MATR.ASSET.MISURE'!AJ11,"")</f>
        <v>X</v>
      </c>
      <c r="AM11" s="4" t="str">
        <f>IF($C11&gt;0,'MATR.ASSET.MISURE'!AK11,"")</f>
        <v>X</v>
      </c>
      <c r="AN11" s="4" t="str">
        <f>IF($C11&gt;0,'MATR.ASSET.MISURE'!AL11,"")</f>
        <v>X</v>
      </c>
      <c r="AO11" s="4" t="str">
        <f>IF($C11&gt;0,'MATR.ASSET.MISURE'!AM11,"")</f>
        <v>X</v>
      </c>
      <c r="AP11" s="4">
        <f>IF($C11&gt;0,'MATR.ASSET.MISURE'!AN11,"")</f>
        <v>0</v>
      </c>
      <c r="AQ11" s="4">
        <f>IF($C11&gt;0,'MATR.ASSET.MISURE'!AO11,"")</f>
        <v>0</v>
      </c>
      <c r="AR11" s="4">
        <f>IF($C11&gt;0,'MATR.ASSET.MISURE'!AP11,"")</f>
        <v>0</v>
      </c>
      <c r="AS11" s="4">
        <f>IF($C11&gt;0,'MATR.ASSET.MISURE'!AQ11,"")</f>
        <v>0</v>
      </c>
      <c r="AT11" s="4" t="str">
        <f>IF($C11&gt;0,'MATR.ASSET.MISURE'!AR11,"")</f>
        <v>X</v>
      </c>
      <c r="AU11" s="4" t="str">
        <f>IF($C11&gt;0,'MATR.ASSET.MISURE'!AS11,"")</f>
        <v>X</v>
      </c>
      <c r="AV11" s="4" t="str">
        <f>IF($C11&gt;0,'MATR.ASSET.MISURE'!AT11,"")</f>
        <v>X</v>
      </c>
      <c r="AW11" s="4">
        <f>IF($C11&gt;0,'MATR.ASSET.MISURE'!AU11,"")</f>
        <v>0</v>
      </c>
      <c r="AX11" s="4">
        <f>IF($C11&gt;0,'MATR.ASSET.MISURE'!AV11,"")</f>
        <v>0</v>
      </c>
      <c r="AY11" s="4" t="str">
        <f>IF($C11&gt;0,'MATR.ASSET.MISURE'!AW11,"")</f>
        <v>X</v>
      </c>
      <c r="AZ11" s="4" t="str">
        <f>IF($C11&gt;0,'MATR.ASSET.MISURE'!AX11,"")</f>
        <v>X</v>
      </c>
      <c r="BA11" s="4" t="str">
        <f>IF($C11&gt;0,'MATR.ASSET.MISURE'!AY11,"")</f>
        <v>X</v>
      </c>
      <c r="BB11" s="4" t="str">
        <f>IF($C11&gt;0,'MATR.ASSET.MISURE'!AZ11,"")</f>
        <v>X</v>
      </c>
      <c r="BC11" s="4" t="str">
        <f>IF($C11&gt;0,'MATR.ASSET.MISURE'!BA11,"")</f>
        <v>X</v>
      </c>
      <c r="BD11" s="4" t="str">
        <f>IF($C11&gt;0,'MATR.ASSET.MISURE'!BB11,"")</f>
        <v>X</v>
      </c>
      <c r="BE11" s="4" t="str">
        <f>IF($C11&gt;0,'MATR.ASSET.MISURE'!BC11,"")</f>
        <v>X</v>
      </c>
      <c r="BF11" s="4">
        <f>IF($C11&gt;0,'MATR.ASSET.MISURE'!BD11,"")</f>
        <v>0</v>
      </c>
      <c r="BG11" s="4">
        <f>IF($C11&gt;0,'MATR.ASSET.MISURE'!BE11,"")</f>
        <v>0</v>
      </c>
      <c r="BH11" s="4" t="str">
        <f>IF($C11&gt;0,'MATR.ASSET.MISURE'!BF11,"")</f>
        <v>X</v>
      </c>
      <c r="BI11" s="4">
        <f>IF($C11&gt;0,'MATR.ASSET.MISURE'!BG11,"")</f>
        <v>0</v>
      </c>
      <c r="BJ11" s="4" t="str">
        <f>IF($C11&gt;0,'MATR.ASSET.MISURE'!BH11,"")</f>
        <v>X</v>
      </c>
      <c r="BK11" s="4">
        <f>IF($C11&gt;0,'MATR.ASSET.MISURE'!BI11,"")</f>
        <v>0</v>
      </c>
      <c r="BL11" s="4" t="str">
        <f>IF($C11&gt;0,'MATR.ASSET.MISURE'!BJ11,"")</f>
        <v>X</v>
      </c>
      <c r="BM11" s="4" t="str">
        <f>IF($C11&gt;0,'MATR.ASSET.MISURE'!BK11,"")</f>
        <v>X</v>
      </c>
      <c r="BN11" s="4" t="str">
        <f>IF($C11&gt;0,'MATR.ASSET.MISURE'!BL11,"")</f>
        <v>X</v>
      </c>
      <c r="BO11" s="4" t="str">
        <f>IF($C11&gt;0,'MATR.ASSET.MISURE'!BM11,"")</f>
        <v>X</v>
      </c>
      <c r="BP11" s="4">
        <f>IF($C11&gt;0,'MATR.ASSET.MISURE'!BN11,"")</f>
        <v>0</v>
      </c>
      <c r="BQ11" s="4">
        <f>IF($C11&gt;0,'MATR.ASSET.MISURE'!BO11,"")</f>
        <v>0</v>
      </c>
      <c r="BR11" s="4" t="str">
        <f>IF($C11&gt;0,'MATR.ASSET.MISURE'!BP11,"")</f>
        <v>X</v>
      </c>
    </row>
    <row r="12" spans="1:70" ht="45" customHeight="1" x14ac:dyDescent="0.25">
      <c r="A12" s="4"/>
      <c r="B12" s="72" t="s">
        <v>381</v>
      </c>
      <c r="C12" s="72">
        <f t="shared" si="0"/>
        <v>1</v>
      </c>
      <c r="D12" s="72">
        <f t="shared" si="1"/>
        <v>32</v>
      </c>
      <c r="E12" s="4">
        <f>IF($C12&gt;0,'MATR.ASSET.MISURE'!C12,"")</f>
        <v>0</v>
      </c>
      <c r="F12" s="4" t="str">
        <f>IF($C12&gt;0,'MATR.ASSET.MISURE'!D12,"")</f>
        <v>X</v>
      </c>
      <c r="G12" s="4" t="str">
        <f>IF($C12&gt;0,'MATR.ASSET.MISURE'!E12,"")</f>
        <v>X</v>
      </c>
      <c r="H12" s="4" t="str">
        <f>IF($C12&gt;0,'MATR.ASSET.MISURE'!F12,"")</f>
        <v>X</v>
      </c>
      <c r="I12" s="4">
        <f>IF($C12&gt;0,'MATR.ASSET.MISURE'!G12,"")</f>
        <v>0</v>
      </c>
      <c r="J12" s="4">
        <f>IF($C12&gt;0,'MATR.ASSET.MISURE'!H12,"")</f>
        <v>0</v>
      </c>
      <c r="K12" s="4" t="str">
        <f>IF($C12&gt;0,'MATR.ASSET.MISURE'!I12,"")</f>
        <v>X</v>
      </c>
      <c r="L12" s="4">
        <f>IF($C12&gt;0,'MATR.ASSET.MISURE'!J12,"")</f>
        <v>0</v>
      </c>
      <c r="M12" s="4">
        <f>IF($C12&gt;0,'MATR.ASSET.MISURE'!K12,"")</f>
        <v>0</v>
      </c>
      <c r="N12" s="4">
        <f>IF($C12&gt;0,'MATR.ASSET.MISURE'!L12,"")</f>
        <v>0</v>
      </c>
      <c r="O12" s="4">
        <f>IF($C12&gt;0,'MATR.ASSET.MISURE'!M12,"")</f>
        <v>0</v>
      </c>
      <c r="P12" s="4">
        <f>IF($C12&gt;0,'MATR.ASSET.MISURE'!N12,"")</f>
        <v>0</v>
      </c>
      <c r="Q12" s="4">
        <f>IF($C12&gt;0,'MATR.ASSET.MISURE'!O12,"")</f>
        <v>0</v>
      </c>
      <c r="R12" s="4">
        <f>IF($C12&gt;0,'MATR.ASSET.MISURE'!P12,"")</f>
        <v>0</v>
      </c>
      <c r="S12" s="4">
        <f>IF($C12&gt;0,'MATR.ASSET.MISURE'!Q12,"")</f>
        <v>0</v>
      </c>
      <c r="T12" s="4">
        <f>IF($C12&gt;0,'MATR.ASSET.MISURE'!R12,"")</f>
        <v>0</v>
      </c>
      <c r="U12" s="4">
        <f>IF($C12&gt;0,'MATR.ASSET.MISURE'!S12,"")</f>
        <v>0</v>
      </c>
      <c r="V12" s="4">
        <f>IF($C12&gt;0,'MATR.ASSET.MISURE'!T12,"")</f>
        <v>0</v>
      </c>
      <c r="W12" s="4">
        <f>IF($C12&gt;0,'MATR.ASSET.MISURE'!U12,"")</f>
        <v>0</v>
      </c>
      <c r="X12" s="4">
        <f>IF($C12&gt;0,'MATR.ASSET.MISURE'!V12,"")</f>
        <v>0</v>
      </c>
      <c r="Y12" s="4">
        <f>IF($C12&gt;0,'MATR.ASSET.MISURE'!W12,"")</f>
        <v>0</v>
      </c>
      <c r="Z12" s="4">
        <f>IF($C12&gt;0,'MATR.ASSET.MISURE'!X12,"")</f>
        <v>0</v>
      </c>
      <c r="AA12" s="4" t="str">
        <f>IF($C12&gt;0,'MATR.ASSET.MISURE'!Y12,"")</f>
        <v>X</v>
      </c>
      <c r="AB12" s="4">
        <f>IF($C12&gt;0,'MATR.ASSET.MISURE'!Z12,"")</f>
        <v>0</v>
      </c>
      <c r="AC12" s="4" t="str">
        <f>IF($C12&gt;0,'MATR.ASSET.MISURE'!AA12,"")</f>
        <v>X</v>
      </c>
      <c r="AD12" s="4">
        <f>IF($C12&gt;0,'MATR.ASSET.MISURE'!AB12,"")</f>
        <v>0</v>
      </c>
      <c r="AE12" s="4">
        <f>IF($C12&gt;0,'MATR.ASSET.MISURE'!AC12,"")</f>
        <v>0</v>
      </c>
      <c r="AF12" s="4" t="str">
        <f>IF($C12&gt;0,'MATR.ASSET.MISURE'!AD12,"")</f>
        <v>X</v>
      </c>
      <c r="AG12" s="4" t="str">
        <f>IF($C12&gt;0,'MATR.ASSET.MISURE'!AE12,"")</f>
        <v>X</v>
      </c>
      <c r="AH12" s="4" t="str">
        <f>IF($C12&gt;0,'MATR.ASSET.MISURE'!AF12,"")</f>
        <v>X</v>
      </c>
      <c r="AI12" s="4" t="str">
        <f>IF($C12&gt;0,'MATR.ASSET.MISURE'!AG12,"")</f>
        <v>X</v>
      </c>
      <c r="AJ12" s="4" t="str">
        <f>IF($C12&gt;0,'MATR.ASSET.MISURE'!AH12,"")</f>
        <v>X</v>
      </c>
      <c r="AK12" s="4" t="str">
        <f>IF($C12&gt;0,'MATR.ASSET.MISURE'!AI12,"")</f>
        <v>X</v>
      </c>
      <c r="AL12" s="4" t="str">
        <f>IF($C12&gt;0,'MATR.ASSET.MISURE'!AJ12,"")</f>
        <v>X</v>
      </c>
      <c r="AM12" s="4" t="str">
        <f>IF($C12&gt;0,'MATR.ASSET.MISURE'!AK12,"")</f>
        <v>X</v>
      </c>
      <c r="AN12" s="4" t="str">
        <f>IF($C12&gt;0,'MATR.ASSET.MISURE'!AL12,"")</f>
        <v>X</v>
      </c>
      <c r="AO12" s="4" t="str">
        <f>IF($C12&gt;0,'MATR.ASSET.MISURE'!AM12,"")</f>
        <v>X</v>
      </c>
      <c r="AP12" s="4">
        <f>IF($C12&gt;0,'MATR.ASSET.MISURE'!AN12,"")</f>
        <v>0</v>
      </c>
      <c r="AQ12" s="4">
        <f>IF($C12&gt;0,'MATR.ASSET.MISURE'!AO12,"")</f>
        <v>0</v>
      </c>
      <c r="AR12" s="4">
        <f>IF($C12&gt;0,'MATR.ASSET.MISURE'!AP12,"")</f>
        <v>0</v>
      </c>
      <c r="AS12" s="4">
        <f>IF($C12&gt;0,'MATR.ASSET.MISURE'!AQ12,"")</f>
        <v>0</v>
      </c>
      <c r="AT12" s="4" t="str">
        <f>IF($C12&gt;0,'MATR.ASSET.MISURE'!AR12,"")</f>
        <v>X</v>
      </c>
      <c r="AU12" s="4">
        <f>IF($C12&gt;0,'MATR.ASSET.MISURE'!AS12,"")</f>
        <v>0</v>
      </c>
      <c r="AV12" s="4" t="str">
        <f>IF($C12&gt;0,'MATR.ASSET.MISURE'!AT12,"")</f>
        <v>X</v>
      </c>
      <c r="AW12" s="4">
        <f>IF($C12&gt;0,'MATR.ASSET.MISURE'!AU12,"")</f>
        <v>0</v>
      </c>
      <c r="AX12" s="4">
        <f>IF($C12&gt;0,'MATR.ASSET.MISURE'!AV12,"")</f>
        <v>0</v>
      </c>
      <c r="AY12" s="4">
        <f>IF($C12&gt;0,'MATR.ASSET.MISURE'!AW12,"")</f>
        <v>0</v>
      </c>
      <c r="AZ12" s="4">
        <f>IF($C12&gt;0,'MATR.ASSET.MISURE'!AX12,"")</f>
        <v>0</v>
      </c>
      <c r="BA12" s="4" t="str">
        <f>IF($C12&gt;0,'MATR.ASSET.MISURE'!AY12,"")</f>
        <v>X</v>
      </c>
      <c r="BB12" s="4">
        <f>IF($C12&gt;0,'MATR.ASSET.MISURE'!AZ12,"")</f>
        <v>0</v>
      </c>
      <c r="BC12" s="4">
        <f>IF($C12&gt;0,'MATR.ASSET.MISURE'!BA12,"")</f>
        <v>0</v>
      </c>
      <c r="BD12" s="4">
        <f>IF($C12&gt;0,'MATR.ASSET.MISURE'!BB12,"")</f>
        <v>0</v>
      </c>
      <c r="BE12" s="4" t="str">
        <f>IF($C12&gt;0,'MATR.ASSET.MISURE'!BC12,"")</f>
        <v>X</v>
      </c>
      <c r="BF12" s="4" t="str">
        <f>IF($C12&gt;0,'MATR.ASSET.MISURE'!BD12,"")</f>
        <v>X</v>
      </c>
      <c r="BG12" s="4" t="str">
        <f>IF($C12&gt;0,'MATR.ASSET.MISURE'!BE12,"")</f>
        <v>X</v>
      </c>
      <c r="BH12" s="4" t="str">
        <f>IF($C12&gt;0,'MATR.ASSET.MISURE'!BF12,"")</f>
        <v>X</v>
      </c>
      <c r="BI12" s="4" t="str">
        <f>IF($C12&gt;0,'MATR.ASSET.MISURE'!BG12,"")</f>
        <v>X</v>
      </c>
      <c r="BJ12" s="4" t="str">
        <f>IF($C12&gt;0,'MATR.ASSET.MISURE'!BH12,"")</f>
        <v>X</v>
      </c>
      <c r="BK12" s="4" t="str">
        <f>IF($C12&gt;0,'MATR.ASSET.MISURE'!BI12,"")</f>
        <v>X</v>
      </c>
      <c r="BL12" s="4" t="str">
        <f>IF($C12&gt;0,'MATR.ASSET.MISURE'!BJ12,"")</f>
        <v>X</v>
      </c>
      <c r="BM12" s="4" t="str">
        <f>IF($C12&gt;0,'MATR.ASSET.MISURE'!BK12,"")</f>
        <v>X</v>
      </c>
      <c r="BN12" s="4" t="str">
        <f>IF($C12&gt;0,'MATR.ASSET.MISURE'!BL12,"")</f>
        <v>X</v>
      </c>
      <c r="BO12" s="4" t="str">
        <f>IF($C12&gt;0,'MATR.ASSET.MISURE'!BM12,"")</f>
        <v>X</v>
      </c>
      <c r="BP12" s="4" t="str">
        <f>IF($C12&gt;0,'MATR.ASSET.MISURE'!BN12,"")</f>
        <v>X</v>
      </c>
      <c r="BQ12" s="4">
        <f>IF($C12&gt;0,'MATR.ASSET.MISURE'!BO12,"")</f>
        <v>0</v>
      </c>
      <c r="BR12" s="4" t="str">
        <f>IF($C12&gt;0,'MATR.ASSET.MISURE'!BP12,"")</f>
        <v>X</v>
      </c>
    </row>
    <row r="13" spans="1:70" ht="45" customHeight="1" x14ac:dyDescent="0.25">
      <c r="A13" s="4"/>
      <c r="B13" s="72" t="s">
        <v>383</v>
      </c>
      <c r="C13" s="72">
        <f t="shared" si="0"/>
        <v>1.1000000000000001</v>
      </c>
      <c r="D13" s="72">
        <f t="shared" si="1"/>
        <v>34</v>
      </c>
      <c r="E13" s="4">
        <f>IF($C13&gt;0,'MATR.ASSET.MISURE'!C13,"")</f>
        <v>0</v>
      </c>
      <c r="F13" s="4" t="str">
        <f>IF($C13&gt;0,'MATR.ASSET.MISURE'!D13,"")</f>
        <v>X</v>
      </c>
      <c r="G13" s="4" t="str">
        <f>IF($C13&gt;0,'MATR.ASSET.MISURE'!E13,"")</f>
        <v>X</v>
      </c>
      <c r="H13" s="4">
        <f>IF($C13&gt;0,'MATR.ASSET.MISURE'!F13,"")</f>
        <v>0</v>
      </c>
      <c r="I13" s="4">
        <f>IF($C13&gt;0,'MATR.ASSET.MISURE'!G13,"")</f>
        <v>0</v>
      </c>
      <c r="J13" s="4">
        <f>IF($C13&gt;0,'MATR.ASSET.MISURE'!H13,"")</f>
        <v>0</v>
      </c>
      <c r="K13" s="4">
        <f>IF($C13&gt;0,'MATR.ASSET.MISURE'!I13,"")</f>
        <v>0</v>
      </c>
      <c r="L13" s="4">
        <f>IF($C13&gt;0,'MATR.ASSET.MISURE'!J13,"")</f>
        <v>0</v>
      </c>
      <c r="M13" s="4">
        <f>IF($C13&gt;0,'MATR.ASSET.MISURE'!K13,"")</f>
        <v>0</v>
      </c>
      <c r="N13" s="4">
        <f>IF($C13&gt;0,'MATR.ASSET.MISURE'!L13,"")</f>
        <v>0</v>
      </c>
      <c r="O13" s="4">
        <f>IF($C13&gt;0,'MATR.ASSET.MISURE'!M13,"")</f>
        <v>0</v>
      </c>
      <c r="P13" s="4">
        <f>IF($C13&gt;0,'MATR.ASSET.MISURE'!N13,"")</f>
        <v>0</v>
      </c>
      <c r="Q13" s="4">
        <f>IF($C13&gt;0,'MATR.ASSET.MISURE'!O13,"")</f>
        <v>0</v>
      </c>
      <c r="R13" s="4">
        <f>IF($C13&gt;0,'MATR.ASSET.MISURE'!P13,"")</f>
        <v>0</v>
      </c>
      <c r="S13" s="4">
        <f>IF($C13&gt;0,'MATR.ASSET.MISURE'!Q13,"")</f>
        <v>0</v>
      </c>
      <c r="T13" s="4">
        <f>IF($C13&gt;0,'MATR.ASSET.MISURE'!R13,"")</f>
        <v>0</v>
      </c>
      <c r="U13" s="4">
        <f>IF($C13&gt;0,'MATR.ASSET.MISURE'!S13,"")</f>
        <v>0</v>
      </c>
      <c r="V13" s="4">
        <f>IF($C13&gt;0,'MATR.ASSET.MISURE'!T13,"")</f>
        <v>0</v>
      </c>
      <c r="W13" s="4" t="str">
        <f>IF($C13&gt;0,'MATR.ASSET.MISURE'!U13,"")</f>
        <v>X</v>
      </c>
      <c r="X13" s="4">
        <f>IF($C13&gt;0,'MATR.ASSET.MISURE'!V13,"")</f>
        <v>0</v>
      </c>
      <c r="Y13" s="4">
        <f>IF($C13&gt;0,'MATR.ASSET.MISURE'!W13,"")</f>
        <v>0</v>
      </c>
      <c r="Z13" s="4">
        <f>IF($C13&gt;0,'MATR.ASSET.MISURE'!X13,"")</f>
        <v>0</v>
      </c>
      <c r="AA13" s="4" t="str">
        <f>IF($C13&gt;0,'MATR.ASSET.MISURE'!Y13,"")</f>
        <v>X</v>
      </c>
      <c r="AB13" s="4">
        <f>IF($C13&gt;0,'MATR.ASSET.MISURE'!Z13,"")</f>
        <v>0</v>
      </c>
      <c r="AC13" s="4" t="str">
        <f>IF($C13&gt;0,'MATR.ASSET.MISURE'!AA13,"")</f>
        <v>X</v>
      </c>
      <c r="AD13" s="4">
        <f>IF($C13&gt;0,'MATR.ASSET.MISURE'!AB13,"")</f>
        <v>0</v>
      </c>
      <c r="AE13" s="4">
        <f>IF($C13&gt;0,'MATR.ASSET.MISURE'!AC13,"")</f>
        <v>0</v>
      </c>
      <c r="AF13" s="4" t="str">
        <f>IF($C13&gt;0,'MATR.ASSET.MISURE'!AD13,"")</f>
        <v>X</v>
      </c>
      <c r="AG13" s="4" t="str">
        <f>IF($C13&gt;0,'MATR.ASSET.MISURE'!AE13,"")</f>
        <v>X</v>
      </c>
      <c r="AH13" s="4">
        <f>IF($C13&gt;0,'MATR.ASSET.MISURE'!AF13,"")</f>
        <v>0</v>
      </c>
      <c r="AI13" s="4">
        <f>IF($C13&gt;0,'MATR.ASSET.MISURE'!AG13,"")</f>
        <v>0</v>
      </c>
      <c r="AJ13" s="4" t="str">
        <f>IF($C13&gt;0,'MATR.ASSET.MISURE'!AH13,"")</f>
        <v>X</v>
      </c>
      <c r="AK13" s="4" t="str">
        <f>IF($C13&gt;0,'MATR.ASSET.MISURE'!AI13,"")</f>
        <v>X</v>
      </c>
      <c r="AL13" s="4" t="str">
        <f>IF($C13&gt;0,'MATR.ASSET.MISURE'!AJ13,"")</f>
        <v>X</v>
      </c>
      <c r="AM13" s="4" t="str">
        <f>IF($C13&gt;0,'MATR.ASSET.MISURE'!AK13,"")</f>
        <v>X</v>
      </c>
      <c r="AN13" s="4" t="str">
        <f>IF($C13&gt;0,'MATR.ASSET.MISURE'!AL13,"")</f>
        <v>X</v>
      </c>
      <c r="AO13" s="4" t="str">
        <f>IF($C13&gt;0,'MATR.ASSET.MISURE'!AM13,"")</f>
        <v>X</v>
      </c>
      <c r="AP13" s="4" t="str">
        <f>IF($C13&gt;0,'MATR.ASSET.MISURE'!AN13,"")</f>
        <v>X</v>
      </c>
      <c r="AQ13" s="4">
        <f>IF($C13&gt;0,'MATR.ASSET.MISURE'!AO13,"")</f>
        <v>0</v>
      </c>
      <c r="AR13" s="4" t="str">
        <f>IF($C13&gt;0,'MATR.ASSET.MISURE'!AP13,"")</f>
        <v>X</v>
      </c>
      <c r="AS13" s="4" t="str">
        <f>IF($C13&gt;0,'MATR.ASSET.MISURE'!AQ13,"")</f>
        <v>X</v>
      </c>
      <c r="AT13" s="4" t="str">
        <f>IF($C13&gt;0,'MATR.ASSET.MISURE'!AR13,"")</f>
        <v>X</v>
      </c>
      <c r="AU13" s="4">
        <f>IF($C13&gt;0,'MATR.ASSET.MISURE'!AS13,"")</f>
        <v>0</v>
      </c>
      <c r="AV13" s="4" t="str">
        <f>IF($C13&gt;0,'MATR.ASSET.MISURE'!AT13,"")</f>
        <v>X</v>
      </c>
      <c r="AW13" s="4">
        <f>IF($C13&gt;0,'MATR.ASSET.MISURE'!AU13,"")</f>
        <v>0</v>
      </c>
      <c r="AX13" s="4">
        <f>IF($C13&gt;0,'MATR.ASSET.MISURE'!AV13,"")</f>
        <v>0</v>
      </c>
      <c r="AY13" s="4">
        <f>IF($C13&gt;0,'MATR.ASSET.MISURE'!AW13,"")</f>
        <v>0</v>
      </c>
      <c r="AZ13" s="4">
        <f>IF($C13&gt;0,'MATR.ASSET.MISURE'!AX13,"")</f>
        <v>0</v>
      </c>
      <c r="BA13" s="4" t="str">
        <f>IF($C13&gt;0,'MATR.ASSET.MISURE'!AY13,"")</f>
        <v>X</v>
      </c>
      <c r="BB13" s="4" t="str">
        <f>IF($C13&gt;0,'MATR.ASSET.MISURE'!AZ13,"")</f>
        <v>X</v>
      </c>
      <c r="BC13" s="4" t="str">
        <f>IF($C13&gt;0,'MATR.ASSET.MISURE'!BA13,"")</f>
        <v>X</v>
      </c>
      <c r="BD13" s="4" t="str">
        <f>IF($C13&gt;0,'MATR.ASSET.MISURE'!BB13,"")</f>
        <v>X</v>
      </c>
      <c r="BE13" s="4" t="str">
        <f>IF($C13&gt;0,'MATR.ASSET.MISURE'!BC13,"")</f>
        <v>X</v>
      </c>
      <c r="BF13" s="4" t="str">
        <f>IF($C13&gt;0,'MATR.ASSET.MISURE'!BD13,"")</f>
        <v>X</v>
      </c>
      <c r="BG13" s="4" t="str">
        <f>IF($C13&gt;0,'MATR.ASSET.MISURE'!BE13,"")</f>
        <v>X</v>
      </c>
      <c r="BH13" s="4" t="str">
        <f>IF($C13&gt;0,'MATR.ASSET.MISURE'!BF13,"")</f>
        <v>X</v>
      </c>
      <c r="BI13" s="4" t="str">
        <f>IF($C13&gt;0,'MATR.ASSET.MISURE'!BG13,"")</f>
        <v>X</v>
      </c>
      <c r="BJ13" s="4" t="str">
        <f>IF($C13&gt;0,'MATR.ASSET.MISURE'!BH13,"")</f>
        <v>X</v>
      </c>
      <c r="BK13" s="4" t="str">
        <f>IF($C13&gt;0,'MATR.ASSET.MISURE'!BI13,"")</f>
        <v>X</v>
      </c>
      <c r="BL13" s="4" t="str">
        <f>IF($C13&gt;0,'MATR.ASSET.MISURE'!BJ13,"")</f>
        <v>X</v>
      </c>
      <c r="BM13" s="4" t="str">
        <f>IF($C13&gt;0,'MATR.ASSET.MISURE'!BK13,"")</f>
        <v>X</v>
      </c>
      <c r="BN13" s="4" t="str">
        <f>IF($C13&gt;0,'MATR.ASSET.MISURE'!BL13,"")</f>
        <v>X</v>
      </c>
      <c r="BO13" s="4" t="str">
        <f>IF($C13&gt;0,'MATR.ASSET.MISURE'!BM13,"")</f>
        <v>X</v>
      </c>
      <c r="BP13" s="4" t="str">
        <f>IF($C13&gt;0,'MATR.ASSET.MISURE'!BN13,"")</f>
        <v>X</v>
      </c>
      <c r="BQ13" s="4">
        <f>IF($C13&gt;0,'MATR.ASSET.MISURE'!BO13,"")</f>
        <v>0</v>
      </c>
      <c r="BR13" s="4">
        <f>IF($C13&gt;0,'MATR.ASSET.MISURE'!BP13,"")</f>
        <v>0</v>
      </c>
    </row>
    <row r="14" spans="1:70" ht="45" customHeight="1" x14ac:dyDescent="0.25">
      <c r="A14" s="4"/>
      <c r="B14" s="72" t="s">
        <v>385</v>
      </c>
      <c r="C14" s="72">
        <f t="shared" si="0"/>
        <v>1</v>
      </c>
      <c r="D14" s="72">
        <f t="shared" si="1"/>
        <v>55</v>
      </c>
      <c r="E14" s="4">
        <f>IF($C14&gt;0,'MATR.ASSET.MISURE'!C14,"")</f>
        <v>0</v>
      </c>
      <c r="F14" s="4">
        <f>IF($C14&gt;0,'MATR.ASSET.MISURE'!D14,"")</f>
        <v>0</v>
      </c>
      <c r="G14" s="4" t="str">
        <f>IF($C14&gt;0,'MATR.ASSET.MISURE'!E14,"")</f>
        <v>X</v>
      </c>
      <c r="H14" s="4">
        <f>IF($C14&gt;0,'MATR.ASSET.MISURE'!F14,"")</f>
        <v>0</v>
      </c>
      <c r="I14" s="4">
        <f>IF($C14&gt;0,'MATR.ASSET.MISURE'!G14,"")</f>
        <v>0</v>
      </c>
      <c r="J14" s="4">
        <f>IF($C14&gt;0,'MATR.ASSET.MISURE'!H14,"")</f>
        <v>0</v>
      </c>
      <c r="K14" s="4">
        <f>IF($C14&gt;0,'MATR.ASSET.MISURE'!I14,"")</f>
        <v>0</v>
      </c>
      <c r="L14" s="4" t="str">
        <f>IF($C14&gt;0,'MATR.ASSET.MISURE'!J14,"")</f>
        <v>X</v>
      </c>
      <c r="M14" s="4" t="str">
        <f>IF($C14&gt;0,'MATR.ASSET.MISURE'!K14,"")</f>
        <v>X</v>
      </c>
      <c r="N14" s="4" t="str">
        <f>IF($C14&gt;0,'MATR.ASSET.MISURE'!L14,"")</f>
        <v>X</v>
      </c>
      <c r="O14" s="4" t="str">
        <f>IF($C14&gt;0,'MATR.ASSET.MISURE'!M14,"")</f>
        <v>X</v>
      </c>
      <c r="P14" s="4" t="str">
        <f>IF($C14&gt;0,'MATR.ASSET.MISURE'!N14,"")</f>
        <v>X</v>
      </c>
      <c r="Q14" s="4" t="str">
        <f>IF($C14&gt;0,'MATR.ASSET.MISURE'!O14,"")</f>
        <v>X</v>
      </c>
      <c r="R14" s="4" t="str">
        <f>IF($C14&gt;0,'MATR.ASSET.MISURE'!P14,"")</f>
        <v>X</v>
      </c>
      <c r="S14" s="4" t="str">
        <f>IF($C14&gt;0,'MATR.ASSET.MISURE'!Q14,"")</f>
        <v>X</v>
      </c>
      <c r="T14" s="4" t="str">
        <f>IF($C14&gt;0,'MATR.ASSET.MISURE'!R14,"")</f>
        <v>X</v>
      </c>
      <c r="U14" s="4" t="str">
        <f>IF($C14&gt;0,'MATR.ASSET.MISURE'!S14,"")</f>
        <v>X</v>
      </c>
      <c r="V14" s="4" t="str">
        <f>IF($C14&gt;0,'MATR.ASSET.MISURE'!T14,"")</f>
        <v>X</v>
      </c>
      <c r="W14" s="4" t="str">
        <f>IF($C14&gt;0,'MATR.ASSET.MISURE'!U14,"")</f>
        <v>X</v>
      </c>
      <c r="X14" s="4" t="str">
        <f>IF($C14&gt;0,'MATR.ASSET.MISURE'!V14,"")</f>
        <v>X</v>
      </c>
      <c r="Y14" s="4" t="str">
        <f>IF($C14&gt;0,'MATR.ASSET.MISURE'!W14,"")</f>
        <v>X</v>
      </c>
      <c r="Z14" s="4" t="str">
        <f>IF($C14&gt;0,'MATR.ASSET.MISURE'!X14,"")</f>
        <v>X</v>
      </c>
      <c r="AA14" s="4" t="str">
        <f>IF($C14&gt;0,'MATR.ASSET.MISURE'!Y14,"")</f>
        <v>X</v>
      </c>
      <c r="AB14" s="4" t="str">
        <f>IF($C14&gt;0,'MATR.ASSET.MISURE'!Z14,"")</f>
        <v>X</v>
      </c>
      <c r="AC14" s="4" t="str">
        <f>IF($C14&gt;0,'MATR.ASSET.MISURE'!AA14,"")</f>
        <v>X</v>
      </c>
      <c r="AD14" s="4">
        <f>IF($C14&gt;0,'MATR.ASSET.MISURE'!AB14,"")</f>
        <v>0</v>
      </c>
      <c r="AE14" s="4" t="str">
        <f>IF($C14&gt;0,'MATR.ASSET.MISURE'!AC14,"")</f>
        <v>X</v>
      </c>
      <c r="AF14" s="4" t="str">
        <f>IF($C14&gt;0,'MATR.ASSET.MISURE'!AD14,"")</f>
        <v>X</v>
      </c>
      <c r="AG14" s="4" t="str">
        <f>IF($C14&gt;0,'MATR.ASSET.MISURE'!AE14,"")</f>
        <v>X</v>
      </c>
      <c r="AH14" s="4" t="str">
        <f>IF($C14&gt;0,'MATR.ASSET.MISURE'!AF14,"")</f>
        <v>X</v>
      </c>
      <c r="AI14" s="4" t="str">
        <f>IF($C14&gt;0,'MATR.ASSET.MISURE'!AG14,"")</f>
        <v>X</v>
      </c>
      <c r="AJ14" s="4" t="str">
        <f>IF($C14&gt;0,'MATR.ASSET.MISURE'!AH14,"")</f>
        <v>X</v>
      </c>
      <c r="AK14" s="4" t="str">
        <f>IF($C14&gt;0,'MATR.ASSET.MISURE'!AI14,"")</f>
        <v>X</v>
      </c>
      <c r="AL14" s="4" t="str">
        <f>IF($C14&gt;0,'MATR.ASSET.MISURE'!AJ14,"")</f>
        <v>X</v>
      </c>
      <c r="AM14" s="4" t="str">
        <f>IF($C14&gt;0,'MATR.ASSET.MISURE'!AK14,"")</f>
        <v>X</v>
      </c>
      <c r="AN14" s="4" t="str">
        <f>IF($C14&gt;0,'MATR.ASSET.MISURE'!AL14,"")</f>
        <v>X</v>
      </c>
      <c r="AO14" s="4" t="str">
        <f>IF($C14&gt;0,'MATR.ASSET.MISURE'!AM14,"")</f>
        <v>X</v>
      </c>
      <c r="AP14" s="4" t="str">
        <f>IF($C14&gt;0,'MATR.ASSET.MISURE'!AN14,"")</f>
        <v>X</v>
      </c>
      <c r="AQ14" s="4">
        <f>IF($C14&gt;0,'MATR.ASSET.MISURE'!AO14,"")</f>
        <v>0</v>
      </c>
      <c r="AR14" s="4" t="str">
        <f>IF($C14&gt;0,'MATR.ASSET.MISURE'!AP14,"")</f>
        <v>X</v>
      </c>
      <c r="AS14" s="4" t="str">
        <f>IF($C14&gt;0,'MATR.ASSET.MISURE'!AQ14,"")</f>
        <v>X</v>
      </c>
      <c r="AT14" s="4">
        <f>IF($C14&gt;0,'MATR.ASSET.MISURE'!AR14,"")</f>
        <v>0</v>
      </c>
      <c r="AU14" s="4" t="str">
        <f>IF($C14&gt;0,'MATR.ASSET.MISURE'!AS14,"")</f>
        <v>X</v>
      </c>
      <c r="AV14" s="4" t="str">
        <f>IF($C14&gt;0,'MATR.ASSET.MISURE'!AT14,"")</f>
        <v>X</v>
      </c>
      <c r="AW14" s="4" t="str">
        <f>IF($C14&gt;0,'MATR.ASSET.MISURE'!AU14,"")</f>
        <v>X</v>
      </c>
      <c r="AX14" s="4">
        <f>IF($C14&gt;0,'MATR.ASSET.MISURE'!AV14,"")</f>
        <v>0</v>
      </c>
      <c r="AY14" s="4" t="str">
        <f>IF($C14&gt;0,'MATR.ASSET.MISURE'!AW14,"")</f>
        <v>X</v>
      </c>
      <c r="AZ14" s="4" t="str">
        <f>IF($C14&gt;0,'MATR.ASSET.MISURE'!AX14,"")</f>
        <v>X</v>
      </c>
      <c r="BA14" s="4" t="str">
        <f>IF($C14&gt;0,'MATR.ASSET.MISURE'!AY14,"")</f>
        <v>X</v>
      </c>
      <c r="BB14" s="4" t="str">
        <f>IF($C14&gt;0,'MATR.ASSET.MISURE'!AZ14,"")</f>
        <v>X</v>
      </c>
      <c r="BC14" s="4" t="str">
        <f>IF($C14&gt;0,'MATR.ASSET.MISURE'!BA14,"")</f>
        <v>X</v>
      </c>
      <c r="BD14" s="4" t="str">
        <f>IF($C14&gt;0,'MATR.ASSET.MISURE'!BB14,"")</f>
        <v>X</v>
      </c>
      <c r="BE14" s="4" t="str">
        <f>IF($C14&gt;0,'MATR.ASSET.MISURE'!BC14,"")</f>
        <v>X</v>
      </c>
      <c r="BF14" s="4" t="str">
        <f>IF($C14&gt;0,'MATR.ASSET.MISURE'!BD14,"")</f>
        <v>X</v>
      </c>
      <c r="BG14" s="4" t="str">
        <f>IF($C14&gt;0,'MATR.ASSET.MISURE'!BE14,"")</f>
        <v>X</v>
      </c>
      <c r="BH14" s="4" t="str">
        <f>IF($C14&gt;0,'MATR.ASSET.MISURE'!BF14,"")</f>
        <v>X</v>
      </c>
      <c r="BI14" s="4" t="str">
        <f>IF($C14&gt;0,'MATR.ASSET.MISURE'!BG14,"")</f>
        <v>X</v>
      </c>
      <c r="BJ14" s="4" t="str">
        <f>IF($C14&gt;0,'MATR.ASSET.MISURE'!BH14,"")</f>
        <v>X</v>
      </c>
      <c r="BK14" s="4" t="str">
        <f>IF($C14&gt;0,'MATR.ASSET.MISURE'!BI14,"")</f>
        <v>X</v>
      </c>
      <c r="BL14" s="4" t="str">
        <f>IF($C14&gt;0,'MATR.ASSET.MISURE'!BJ14,"")</f>
        <v>X</v>
      </c>
      <c r="BM14" s="4" t="str">
        <f>IF($C14&gt;0,'MATR.ASSET.MISURE'!BK14,"")</f>
        <v>X</v>
      </c>
      <c r="BN14" s="4" t="str">
        <f>IF($C14&gt;0,'MATR.ASSET.MISURE'!BL14,"")</f>
        <v>X</v>
      </c>
      <c r="BO14" s="4" t="str">
        <f>IF($C14&gt;0,'MATR.ASSET.MISURE'!BM14,"")</f>
        <v>X</v>
      </c>
      <c r="BP14" s="4" t="str">
        <f>IF($C14&gt;0,'MATR.ASSET.MISURE'!BN14,"")</f>
        <v>X</v>
      </c>
      <c r="BQ14" s="4" t="str">
        <f>IF($C14&gt;0,'MATR.ASSET.MISURE'!BO14,"")</f>
        <v>X</v>
      </c>
      <c r="BR14" s="4">
        <f>IF($C14&gt;0,'MATR.ASSET.MISURE'!BP14,"")</f>
        <v>0</v>
      </c>
    </row>
    <row r="15" spans="1:70" ht="45" customHeight="1" x14ac:dyDescent="0.25">
      <c r="A15" s="4"/>
      <c r="B15" s="72" t="s">
        <v>387</v>
      </c>
      <c r="C15" s="72">
        <f t="shared" si="0"/>
        <v>1</v>
      </c>
      <c r="D15" s="72">
        <f t="shared" si="1"/>
        <v>38</v>
      </c>
      <c r="E15" s="4">
        <f>IF($C15&gt;0,'MATR.ASSET.MISURE'!C15,"")</f>
        <v>0</v>
      </c>
      <c r="F15" s="4">
        <f>IF($C15&gt;0,'MATR.ASSET.MISURE'!D15,"")</f>
        <v>0</v>
      </c>
      <c r="G15" s="4" t="str">
        <f>IF($C15&gt;0,'MATR.ASSET.MISURE'!E15,"")</f>
        <v>X</v>
      </c>
      <c r="H15" s="4">
        <f>IF($C15&gt;0,'MATR.ASSET.MISURE'!F15,"")</f>
        <v>0</v>
      </c>
      <c r="I15" s="4">
        <f>IF($C15&gt;0,'MATR.ASSET.MISURE'!G15,"")</f>
        <v>0</v>
      </c>
      <c r="J15" s="4">
        <f>IF($C15&gt;0,'MATR.ASSET.MISURE'!H15,"")</f>
        <v>0</v>
      </c>
      <c r="K15" s="4">
        <f>IF($C15&gt;0,'MATR.ASSET.MISURE'!I15,"")</f>
        <v>0</v>
      </c>
      <c r="L15" s="4">
        <f>IF($C15&gt;0,'MATR.ASSET.MISURE'!J15,"")</f>
        <v>0</v>
      </c>
      <c r="M15" s="4">
        <f>IF($C15&gt;0,'MATR.ASSET.MISURE'!K15,"")</f>
        <v>0</v>
      </c>
      <c r="N15" s="4">
        <f>IF($C15&gt;0,'MATR.ASSET.MISURE'!L15,"")</f>
        <v>0</v>
      </c>
      <c r="O15" s="4">
        <f>IF($C15&gt;0,'MATR.ASSET.MISURE'!M15,"")</f>
        <v>0</v>
      </c>
      <c r="P15" s="4">
        <f>IF($C15&gt;0,'MATR.ASSET.MISURE'!N15,"")</f>
        <v>0</v>
      </c>
      <c r="Q15" s="4">
        <f>IF($C15&gt;0,'MATR.ASSET.MISURE'!O15,"")</f>
        <v>0</v>
      </c>
      <c r="R15" s="4">
        <f>IF($C15&gt;0,'MATR.ASSET.MISURE'!P15,"")</f>
        <v>0</v>
      </c>
      <c r="S15" s="4">
        <f>IF($C15&gt;0,'MATR.ASSET.MISURE'!Q15,"")</f>
        <v>0</v>
      </c>
      <c r="T15" s="4">
        <f>IF($C15&gt;0,'MATR.ASSET.MISURE'!R15,"")</f>
        <v>0</v>
      </c>
      <c r="U15" s="4">
        <f>IF($C15&gt;0,'MATR.ASSET.MISURE'!S15,"")</f>
        <v>0</v>
      </c>
      <c r="V15" s="4">
        <f>IF($C15&gt;0,'MATR.ASSET.MISURE'!T15,"")</f>
        <v>0</v>
      </c>
      <c r="W15" s="4" t="str">
        <f>IF($C15&gt;0,'MATR.ASSET.MISURE'!U15,"")</f>
        <v>X</v>
      </c>
      <c r="X15" s="4">
        <f>IF($C15&gt;0,'MATR.ASSET.MISURE'!V15,"")</f>
        <v>0</v>
      </c>
      <c r="Y15" s="4">
        <f>IF($C15&gt;0,'MATR.ASSET.MISURE'!W15,"")</f>
        <v>0</v>
      </c>
      <c r="Z15" s="4">
        <f>IF($C15&gt;0,'MATR.ASSET.MISURE'!X15,"")</f>
        <v>0</v>
      </c>
      <c r="AA15" s="4" t="str">
        <f>IF($C15&gt;0,'MATR.ASSET.MISURE'!Y15,"")</f>
        <v>X</v>
      </c>
      <c r="AB15" s="4">
        <f>IF($C15&gt;0,'MATR.ASSET.MISURE'!Z15,"")</f>
        <v>0</v>
      </c>
      <c r="AC15" s="4" t="str">
        <f>IF($C15&gt;0,'MATR.ASSET.MISURE'!AA15,"")</f>
        <v>X</v>
      </c>
      <c r="AD15" s="4">
        <f>IF($C15&gt;0,'MATR.ASSET.MISURE'!AB15,"")</f>
        <v>0</v>
      </c>
      <c r="AE15" s="4">
        <f>IF($C15&gt;0,'MATR.ASSET.MISURE'!AC15,"")</f>
        <v>0</v>
      </c>
      <c r="AF15" s="4" t="str">
        <f>IF($C15&gt;0,'MATR.ASSET.MISURE'!AD15,"")</f>
        <v>X</v>
      </c>
      <c r="AG15" s="4" t="str">
        <f>IF($C15&gt;0,'MATR.ASSET.MISURE'!AE15,"")</f>
        <v>X</v>
      </c>
      <c r="AH15" s="4">
        <f>IF($C15&gt;0,'MATR.ASSET.MISURE'!AF15,"")</f>
        <v>0</v>
      </c>
      <c r="AI15" s="4" t="str">
        <f>IF($C15&gt;0,'MATR.ASSET.MISURE'!AG15,"")</f>
        <v>X</v>
      </c>
      <c r="AJ15" s="4" t="str">
        <f>IF($C15&gt;0,'MATR.ASSET.MISURE'!AH15,"")</f>
        <v>X</v>
      </c>
      <c r="AK15" s="4" t="str">
        <f>IF($C15&gt;0,'MATR.ASSET.MISURE'!AI15,"")</f>
        <v>X</v>
      </c>
      <c r="AL15" s="4" t="str">
        <f>IF($C15&gt;0,'MATR.ASSET.MISURE'!AJ15,"")</f>
        <v>X</v>
      </c>
      <c r="AM15" s="4" t="str">
        <f>IF($C15&gt;0,'MATR.ASSET.MISURE'!AK15,"")</f>
        <v>X</v>
      </c>
      <c r="AN15" s="4" t="str">
        <f>IF($C15&gt;0,'MATR.ASSET.MISURE'!AL15,"")</f>
        <v>X</v>
      </c>
      <c r="AO15" s="4" t="str">
        <f>IF($C15&gt;0,'MATR.ASSET.MISURE'!AM15,"")</f>
        <v>X</v>
      </c>
      <c r="AP15" s="4" t="str">
        <f>IF($C15&gt;0,'MATR.ASSET.MISURE'!AN15,"")</f>
        <v>X</v>
      </c>
      <c r="AQ15" s="4">
        <f>IF($C15&gt;0,'MATR.ASSET.MISURE'!AO15,"")</f>
        <v>0</v>
      </c>
      <c r="AR15" s="4" t="str">
        <f>IF($C15&gt;0,'MATR.ASSET.MISURE'!AP15,"")</f>
        <v>X</v>
      </c>
      <c r="AS15" s="4" t="str">
        <f>IF($C15&gt;0,'MATR.ASSET.MISURE'!AQ15,"")</f>
        <v>X</v>
      </c>
      <c r="AT15" s="4">
        <f>IF($C15&gt;0,'MATR.ASSET.MISURE'!AR15,"")</f>
        <v>0</v>
      </c>
      <c r="AU15" s="4" t="str">
        <f>IF($C15&gt;0,'MATR.ASSET.MISURE'!AS15,"")</f>
        <v>X</v>
      </c>
      <c r="AV15" s="4" t="str">
        <f>IF($C15&gt;0,'MATR.ASSET.MISURE'!AT15,"")</f>
        <v>X</v>
      </c>
      <c r="AW15" s="4" t="str">
        <f>IF($C15&gt;0,'MATR.ASSET.MISURE'!AU15,"")</f>
        <v>X</v>
      </c>
      <c r="AX15" s="4">
        <f>IF($C15&gt;0,'MATR.ASSET.MISURE'!AV15,"")</f>
        <v>0</v>
      </c>
      <c r="AY15" s="4" t="str">
        <f>IF($C15&gt;0,'MATR.ASSET.MISURE'!AW15,"")</f>
        <v>X</v>
      </c>
      <c r="AZ15" s="4" t="str">
        <f>IF($C15&gt;0,'MATR.ASSET.MISURE'!AX15,"")</f>
        <v>X</v>
      </c>
      <c r="BA15" s="4" t="str">
        <f>IF($C15&gt;0,'MATR.ASSET.MISURE'!AY15,"")</f>
        <v>X</v>
      </c>
      <c r="BB15" s="4" t="str">
        <f>IF($C15&gt;0,'MATR.ASSET.MISURE'!AZ15,"")</f>
        <v>X</v>
      </c>
      <c r="BC15" s="4" t="str">
        <f>IF($C15&gt;0,'MATR.ASSET.MISURE'!BA15,"")</f>
        <v>X</v>
      </c>
      <c r="BD15" s="4" t="str">
        <f>IF($C15&gt;0,'MATR.ASSET.MISURE'!BB15,"")</f>
        <v>X</v>
      </c>
      <c r="BE15" s="4" t="str">
        <f>IF($C15&gt;0,'MATR.ASSET.MISURE'!BC15,"")</f>
        <v>X</v>
      </c>
      <c r="BF15" s="4" t="str">
        <f>IF($C15&gt;0,'MATR.ASSET.MISURE'!BD15,"")</f>
        <v>X</v>
      </c>
      <c r="BG15" s="4" t="str">
        <f>IF($C15&gt;0,'MATR.ASSET.MISURE'!BE15,"")</f>
        <v>X</v>
      </c>
      <c r="BH15" s="4" t="str">
        <f>IF($C15&gt;0,'MATR.ASSET.MISURE'!BF15,"")</f>
        <v>X</v>
      </c>
      <c r="BI15" s="4" t="str">
        <f>IF($C15&gt;0,'MATR.ASSET.MISURE'!BG15,"")</f>
        <v>X</v>
      </c>
      <c r="BJ15" s="4" t="str">
        <f>IF($C15&gt;0,'MATR.ASSET.MISURE'!BH15,"")</f>
        <v>X</v>
      </c>
      <c r="BK15" s="4" t="str">
        <f>IF($C15&gt;0,'MATR.ASSET.MISURE'!BI15,"")</f>
        <v>X</v>
      </c>
      <c r="BL15" s="4" t="str">
        <f>IF($C15&gt;0,'MATR.ASSET.MISURE'!BJ15,"")</f>
        <v>X</v>
      </c>
      <c r="BM15" s="4" t="str">
        <f>IF($C15&gt;0,'MATR.ASSET.MISURE'!BK15,"")</f>
        <v>X</v>
      </c>
      <c r="BN15" s="4" t="str">
        <f>IF($C15&gt;0,'MATR.ASSET.MISURE'!BL15,"")</f>
        <v>X</v>
      </c>
      <c r="BO15" s="4" t="str">
        <f>IF($C15&gt;0,'MATR.ASSET.MISURE'!BM15,"")</f>
        <v>X</v>
      </c>
      <c r="BP15" s="4" t="str">
        <f>IF($C15&gt;0,'MATR.ASSET.MISURE'!BN15,"")</f>
        <v>X</v>
      </c>
      <c r="BQ15" s="4" t="str">
        <f>IF($C15&gt;0,'MATR.ASSET.MISURE'!BO15,"")</f>
        <v>X</v>
      </c>
      <c r="BR15" s="4">
        <f>IF($C15&gt;0,'MATR.ASSET.MISURE'!BP15,"")</f>
        <v>0</v>
      </c>
    </row>
    <row r="16" spans="1:70" ht="45" customHeight="1" x14ac:dyDescent="0.25">
      <c r="A16" s="4"/>
      <c r="B16" s="72" t="s">
        <v>388</v>
      </c>
      <c r="C16" s="72">
        <f t="shared" si="0"/>
        <v>1.1000000000000001</v>
      </c>
      <c r="D16" s="72">
        <f t="shared" si="1"/>
        <v>26</v>
      </c>
      <c r="E16" s="4">
        <f>IF($C16&gt;0,'MATR.ASSET.MISURE'!C16,"")</f>
        <v>0</v>
      </c>
      <c r="F16" s="4">
        <f>IF($C16&gt;0,'MATR.ASSET.MISURE'!D16,"")</f>
        <v>0</v>
      </c>
      <c r="G16" s="4">
        <f>IF($C16&gt;0,'MATR.ASSET.MISURE'!E16,"")</f>
        <v>0</v>
      </c>
      <c r="H16" s="4">
        <f>IF($C16&gt;0,'MATR.ASSET.MISURE'!F16,"")</f>
        <v>0</v>
      </c>
      <c r="I16" s="4">
        <f>IF($C16&gt;0,'MATR.ASSET.MISURE'!G16,"")</f>
        <v>0</v>
      </c>
      <c r="J16" s="4" t="str">
        <f>IF($C16&gt;0,'MATR.ASSET.MISURE'!H16,"")</f>
        <v>X</v>
      </c>
      <c r="K16" s="4">
        <f>IF($C16&gt;0,'MATR.ASSET.MISURE'!I16,"")</f>
        <v>0</v>
      </c>
      <c r="L16" s="4">
        <f>IF($C16&gt;0,'MATR.ASSET.MISURE'!J16,"")</f>
        <v>0</v>
      </c>
      <c r="M16" s="4">
        <f>IF($C16&gt;0,'MATR.ASSET.MISURE'!K16,"")</f>
        <v>0</v>
      </c>
      <c r="N16" s="4">
        <f>IF($C16&gt;0,'MATR.ASSET.MISURE'!L16,"")</f>
        <v>0</v>
      </c>
      <c r="O16" s="4">
        <f>IF($C16&gt;0,'MATR.ASSET.MISURE'!M16,"")</f>
        <v>0</v>
      </c>
      <c r="P16" s="4">
        <f>IF($C16&gt;0,'MATR.ASSET.MISURE'!N16,"")</f>
        <v>0</v>
      </c>
      <c r="Q16" s="4">
        <f>IF($C16&gt;0,'MATR.ASSET.MISURE'!O16,"")</f>
        <v>0</v>
      </c>
      <c r="R16" s="4">
        <f>IF($C16&gt;0,'MATR.ASSET.MISURE'!P16,"")</f>
        <v>0</v>
      </c>
      <c r="S16" s="4">
        <f>IF($C16&gt;0,'MATR.ASSET.MISURE'!Q16,"")</f>
        <v>0</v>
      </c>
      <c r="T16" s="4">
        <f>IF($C16&gt;0,'MATR.ASSET.MISURE'!R16,"")</f>
        <v>0</v>
      </c>
      <c r="U16" s="4">
        <f>IF($C16&gt;0,'MATR.ASSET.MISURE'!S16,"")</f>
        <v>0</v>
      </c>
      <c r="V16" s="4">
        <f>IF($C16&gt;0,'MATR.ASSET.MISURE'!T16,"")</f>
        <v>0</v>
      </c>
      <c r="W16" s="4" t="str">
        <f>IF($C16&gt;0,'MATR.ASSET.MISURE'!U16,"")</f>
        <v>X</v>
      </c>
      <c r="X16" s="4">
        <f>IF($C16&gt;0,'MATR.ASSET.MISURE'!V16,"")</f>
        <v>0</v>
      </c>
      <c r="Y16" s="4">
        <f>IF($C16&gt;0,'MATR.ASSET.MISURE'!W16,"")</f>
        <v>0</v>
      </c>
      <c r="Z16" s="4">
        <f>IF($C16&gt;0,'MATR.ASSET.MISURE'!X16,"")</f>
        <v>0</v>
      </c>
      <c r="AA16" s="4" t="str">
        <f>IF($C16&gt;0,'MATR.ASSET.MISURE'!Y16,"")</f>
        <v>X</v>
      </c>
      <c r="AB16" s="4">
        <f>IF($C16&gt;0,'MATR.ASSET.MISURE'!Z16,"")</f>
        <v>0</v>
      </c>
      <c r="AC16" s="4" t="str">
        <f>IF($C16&gt;0,'MATR.ASSET.MISURE'!AA16,"")</f>
        <v>X</v>
      </c>
      <c r="AD16" s="4">
        <f>IF($C16&gt;0,'MATR.ASSET.MISURE'!AB16,"")</f>
        <v>0</v>
      </c>
      <c r="AE16" s="4">
        <f>IF($C16&gt;0,'MATR.ASSET.MISURE'!AC16,"")</f>
        <v>0</v>
      </c>
      <c r="AF16" s="4" t="str">
        <f>IF($C16&gt;0,'MATR.ASSET.MISURE'!AD16,"")</f>
        <v>X</v>
      </c>
      <c r="AG16" s="4" t="str">
        <f>IF($C16&gt;0,'MATR.ASSET.MISURE'!AE16,"")</f>
        <v>X</v>
      </c>
      <c r="AH16" s="4" t="str">
        <f>IF($C16&gt;0,'MATR.ASSET.MISURE'!AF16,"")</f>
        <v>X</v>
      </c>
      <c r="AI16" s="4" t="str">
        <f>IF($C16&gt;0,'MATR.ASSET.MISURE'!AG16,"")</f>
        <v>X</v>
      </c>
      <c r="AJ16" s="4">
        <f>IF($C16&gt;0,'MATR.ASSET.MISURE'!AH16,"")</f>
        <v>0</v>
      </c>
      <c r="AK16" s="4" t="str">
        <f>IF($C16&gt;0,'MATR.ASSET.MISURE'!AI16,"")</f>
        <v>X</v>
      </c>
      <c r="AL16" s="4" t="str">
        <f>IF($C16&gt;0,'MATR.ASSET.MISURE'!AJ16,"")</f>
        <v>X</v>
      </c>
      <c r="AM16" s="4" t="str">
        <f>IF($C16&gt;0,'MATR.ASSET.MISURE'!AK16,"")</f>
        <v>X</v>
      </c>
      <c r="AN16" s="4" t="str">
        <f>IF($C16&gt;0,'MATR.ASSET.MISURE'!AL16,"")</f>
        <v>X</v>
      </c>
      <c r="AO16" s="4">
        <f>IF($C16&gt;0,'MATR.ASSET.MISURE'!AM16,"")</f>
        <v>0</v>
      </c>
      <c r="AP16" s="4" t="str">
        <f>IF($C16&gt;0,'MATR.ASSET.MISURE'!AN16,"")</f>
        <v>X</v>
      </c>
      <c r="AQ16" s="4">
        <f>IF($C16&gt;0,'MATR.ASSET.MISURE'!AO16,"")</f>
        <v>0</v>
      </c>
      <c r="AR16" s="4">
        <f>IF($C16&gt;0,'MATR.ASSET.MISURE'!AP16,"")</f>
        <v>0</v>
      </c>
      <c r="AS16" s="4">
        <f>IF($C16&gt;0,'MATR.ASSET.MISURE'!AQ16,"")</f>
        <v>0</v>
      </c>
      <c r="AT16" s="4">
        <f>IF($C16&gt;0,'MATR.ASSET.MISURE'!AR16,"")</f>
        <v>0</v>
      </c>
      <c r="AU16" s="4">
        <f>IF($C16&gt;0,'MATR.ASSET.MISURE'!AS16,"")</f>
        <v>0</v>
      </c>
      <c r="AV16" s="4" t="str">
        <f>IF($C16&gt;0,'MATR.ASSET.MISURE'!AT16,"")</f>
        <v>X</v>
      </c>
      <c r="AW16" s="4">
        <f>IF($C16&gt;0,'MATR.ASSET.MISURE'!AU16,"")</f>
        <v>0</v>
      </c>
      <c r="AX16" s="4">
        <f>IF($C16&gt;0,'MATR.ASSET.MISURE'!AV16,"")</f>
        <v>0</v>
      </c>
      <c r="AY16" s="4">
        <f>IF($C16&gt;0,'MATR.ASSET.MISURE'!AW16,"")</f>
        <v>0</v>
      </c>
      <c r="AZ16" s="4">
        <f>IF($C16&gt;0,'MATR.ASSET.MISURE'!AX16,"")</f>
        <v>0</v>
      </c>
      <c r="BA16" s="4" t="str">
        <f>IF($C16&gt;0,'MATR.ASSET.MISURE'!AY16,"")</f>
        <v>X</v>
      </c>
      <c r="BB16" s="4" t="str">
        <f>IF($C16&gt;0,'MATR.ASSET.MISURE'!AZ16,"")</f>
        <v>X</v>
      </c>
      <c r="BC16" s="4" t="str">
        <f>IF($C16&gt;0,'MATR.ASSET.MISURE'!BA16,"")</f>
        <v>X</v>
      </c>
      <c r="BD16" s="4" t="str">
        <f>IF($C16&gt;0,'MATR.ASSET.MISURE'!BB16,"")</f>
        <v>X</v>
      </c>
      <c r="BE16" s="4" t="str">
        <f>IF($C16&gt;0,'MATR.ASSET.MISURE'!BC16,"")</f>
        <v>X</v>
      </c>
      <c r="BF16" s="4">
        <f>IF($C16&gt;0,'MATR.ASSET.MISURE'!BD16,"")</f>
        <v>0</v>
      </c>
      <c r="BG16" s="4" t="str">
        <f>IF($C16&gt;0,'MATR.ASSET.MISURE'!BE16,"")</f>
        <v>X</v>
      </c>
      <c r="BH16" s="4" t="str">
        <f>IF($C16&gt;0,'MATR.ASSET.MISURE'!BF16,"")</f>
        <v>X</v>
      </c>
      <c r="BI16" s="4">
        <f>IF($C16&gt;0,'MATR.ASSET.MISURE'!BG16,"")</f>
        <v>0</v>
      </c>
      <c r="BJ16" s="4" t="str">
        <f>IF($C16&gt;0,'MATR.ASSET.MISURE'!BH16,"")</f>
        <v>X</v>
      </c>
      <c r="BK16" s="4" t="str">
        <f>IF($C16&gt;0,'MATR.ASSET.MISURE'!BI16,"")</f>
        <v>X</v>
      </c>
      <c r="BL16" s="4" t="str">
        <f>IF($C16&gt;0,'MATR.ASSET.MISURE'!BJ16,"")</f>
        <v>X</v>
      </c>
      <c r="BM16" s="4" t="str">
        <f>IF($C16&gt;0,'MATR.ASSET.MISURE'!BK16,"")</f>
        <v>X</v>
      </c>
      <c r="BN16" s="4">
        <f>IF($C16&gt;0,'MATR.ASSET.MISURE'!BL16,"")</f>
        <v>0</v>
      </c>
      <c r="BO16" s="4">
        <f>IF($C16&gt;0,'MATR.ASSET.MISURE'!BM16,"")</f>
        <v>0</v>
      </c>
      <c r="BP16" s="4">
        <f>IF($C16&gt;0,'MATR.ASSET.MISURE'!BN16,"")</f>
        <v>0</v>
      </c>
      <c r="BQ16" s="4" t="str">
        <f>IF($C16&gt;0,'MATR.ASSET.MISURE'!BO16,"")</f>
        <v>X</v>
      </c>
      <c r="BR16" s="4">
        <f>IF($C16&gt;0,'MATR.ASSET.MISURE'!BP16,"")</f>
        <v>0</v>
      </c>
    </row>
    <row r="17" spans="1:70" ht="45" customHeight="1" x14ac:dyDescent="0.25">
      <c r="A17" s="4"/>
      <c r="B17" s="72" t="s">
        <v>390</v>
      </c>
      <c r="C17" s="72">
        <f t="shared" si="0"/>
        <v>1</v>
      </c>
      <c r="D17" s="72">
        <f t="shared" si="1"/>
        <v>32</v>
      </c>
      <c r="E17" s="4">
        <f>IF($C17&gt;0,'MATR.ASSET.MISURE'!C17,"")</f>
        <v>0</v>
      </c>
      <c r="F17" s="4">
        <f>IF($C17&gt;0,'MATR.ASSET.MISURE'!D17,"")</f>
        <v>0</v>
      </c>
      <c r="G17" s="4" t="str">
        <f>IF($C17&gt;0,'MATR.ASSET.MISURE'!E17,"")</f>
        <v>X</v>
      </c>
      <c r="H17" s="4">
        <f>IF($C17&gt;0,'MATR.ASSET.MISURE'!F17,"")</f>
        <v>0</v>
      </c>
      <c r="I17" s="4">
        <f>IF($C17&gt;0,'MATR.ASSET.MISURE'!G17,"")</f>
        <v>0</v>
      </c>
      <c r="J17" s="4">
        <f>IF($C17&gt;0,'MATR.ASSET.MISURE'!H17,"")</f>
        <v>0</v>
      </c>
      <c r="K17" s="4">
        <f>IF($C17&gt;0,'MATR.ASSET.MISURE'!I17,"")</f>
        <v>0</v>
      </c>
      <c r="L17" s="4">
        <f>IF($C17&gt;0,'MATR.ASSET.MISURE'!J17,"")</f>
        <v>0</v>
      </c>
      <c r="M17" s="4">
        <f>IF($C17&gt;0,'MATR.ASSET.MISURE'!K17,"")</f>
        <v>0</v>
      </c>
      <c r="N17" s="4">
        <f>IF($C17&gt;0,'MATR.ASSET.MISURE'!L17,"")</f>
        <v>0</v>
      </c>
      <c r="O17" s="4">
        <f>IF($C17&gt;0,'MATR.ASSET.MISURE'!M17,"")</f>
        <v>0</v>
      </c>
      <c r="P17" s="4">
        <f>IF($C17&gt;0,'MATR.ASSET.MISURE'!N17,"")</f>
        <v>0</v>
      </c>
      <c r="Q17" s="4">
        <f>IF($C17&gt;0,'MATR.ASSET.MISURE'!O17,"")</f>
        <v>0</v>
      </c>
      <c r="R17" s="4">
        <f>IF($C17&gt;0,'MATR.ASSET.MISURE'!P17,"")</f>
        <v>0</v>
      </c>
      <c r="S17" s="4">
        <f>IF($C17&gt;0,'MATR.ASSET.MISURE'!Q17,"")</f>
        <v>0</v>
      </c>
      <c r="T17" s="4">
        <f>IF($C17&gt;0,'MATR.ASSET.MISURE'!R17,"")</f>
        <v>0</v>
      </c>
      <c r="U17" s="4">
        <f>IF($C17&gt;0,'MATR.ASSET.MISURE'!S17,"")</f>
        <v>0</v>
      </c>
      <c r="V17" s="4">
        <f>IF($C17&gt;0,'MATR.ASSET.MISURE'!T17,"")</f>
        <v>0</v>
      </c>
      <c r="W17" s="4" t="str">
        <f>IF($C17&gt;0,'MATR.ASSET.MISURE'!U17,"")</f>
        <v>X</v>
      </c>
      <c r="X17" s="4">
        <f>IF($C17&gt;0,'MATR.ASSET.MISURE'!V17,"")</f>
        <v>0</v>
      </c>
      <c r="Y17" s="4">
        <f>IF($C17&gt;0,'MATR.ASSET.MISURE'!W17,"")</f>
        <v>0</v>
      </c>
      <c r="Z17" s="4">
        <f>IF($C17&gt;0,'MATR.ASSET.MISURE'!X17,"")</f>
        <v>0</v>
      </c>
      <c r="AA17" s="4" t="str">
        <f>IF($C17&gt;0,'MATR.ASSET.MISURE'!Y17,"")</f>
        <v>X</v>
      </c>
      <c r="AB17" s="4">
        <f>IF($C17&gt;0,'MATR.ASSET.MISURE'!Z17,"")</f>
        <v>0</v>
      </c>
      <c r="AC17" s="4" t="str">
        <f>IF($C17&gt;0,'MATR.ASSET.MISURE'!AA17,"")</f>
        <v>X</v>
      </c>
      <c r="AD17" s="4">
        <f>IF($C17&gt;0,'MATR.ASSET.MISURE'!AB17,"")</f>
        <v>0</v>
      </c>
      <c r="AE17" s="4">
        <f>IF($C17&gt;0,'MATR.ASSET.MISURE'!AC17,"")</f>
        <v>0</v>
      </c>
      <c r="AF17" s="4" t="str">
        <f>IF($C17&gt;0,'MATR.ASSET.MISURE'!AD17,"")</f>
        <v>X</v>
      </c>
      <c r="AG17" s="4" t="str">
        <f>IF($C17&gt;0,'MATR.ASSET.MISURE'!AE17,"")</f>
        <v>X</v>
      </c>
      <c r="AH17" s="4">
        <f>IF($C17&gt;0,'MATR.ASSET.MISURE'!AF17,"")</f>
        <v>0</v>
      </c>
      <c r="AI17" s="4">
        <f>IF($C17&gt;0,'MATR.ASSET.MISURE'!AG17,"")</f>
        <v>0</v>
      </c>
      <c r="AJ17" s="4" t="str">
        <f>IF($C17&gt;0,'MATR.ASSET.MISURE'!AH17,"")</f>
        <v>X</v>
      </c>
      <c r="AK17" s="4" t="str">
        <f>IF($C17&gt;0,'MATR.ASSET.MISURE'!AI17,"")</f>
        <v>X</v>
      </c>
      <c r="AL17" s="4" t="str">
        <f>IF($C17&gt;0,'MATR.ASSET.MISURE'!AJ17,"")</f>
        <v>X</v>
      </c>
      <c r="AM17" s="4" t="str">
        <f>IF($C17&gt;0,'MATR.ASSET.MISURE'!AK17,"")</f>
        <v>X</v>
      </c>
      <c r="AN17" s="4" t="str">
        <f>IF($C17&gt;0,'MATR.ASSET.MISURE'!AL17,"")</f>
        <v>X</v>
      </c>
      <c r="AO17" s="4" t="str">
        <f>IF($C17&gt;0,'MATR.ASSET.MISURE'!AM17,"")</f>
        <v>X</v>
      </c>
      <c r="AP17" s="4" t="str">
        <f>IF($C17&gt;0,'MATR.ASSET.MISURE'!AN17,"")</f>
        <v>X</v>
      </c>
      <c r="AQ17" s="4">
        <f>IF($C17&gt;0,'MATR.ASSET.MISURE'!AO17,"")</f>
        <v>0</v>
      </c>
      <c r="AR17" s="4" t="str">
        <f>IF($C17&gt;0,'MATR.ASSET.MISURE'!AP17,"")</f>
        <v>X</v>
      </c>
      <c r="AS17" s="4" t="str">
        <f>IF($C17&gt;0,'MATR.ASSET.MISURE'!AQ17,"")</f>
        <v>X</v>
      </c>
      <c r="AT17" s="4">
        <f>IF($C17&gt;0,'MATR.ASSET.MISURE'!AR17,"")</f>
        <v>0</v>
      </c>
      <c r="AU17" s="4">
        <f>IF($C17&gt;0,'MATR.ASSET.MISURE'!AS17,"")</f>
        <v>0</v>
      </c>
      <c r="AV17" s="4" t="str">
        <f>IF($C17&gt;0,'MATR.ASSET.MISURE'!AT17,"")</f>
        <v>X</v>
      </c>
      <c r="AW17" s="4">
        <f>IF($C17&gt;0,'MATR.ASSET.MISURE'!AU17,"")</f>
        <v>0</v>
      </c>
      <c r="AX17" s="4">
        <f>IF($C17&gt;0,'MATR.ASSET.MISURE'!AV17,"")</f>
        <v>0</v>
      </c>
      <c r="AY17" s="4">
        <f>IF($C17&gt;0,'MATR.ASSET.MISURE'!AW17,"")</f>
        <v>0</v>
      </c>
      <c r="AZ17" s="4">
        <f>IF($C17&gt;0,'MATR.ASSET.MISURE'!AX17,"")</f>
        <v>0</v>
      </c>
      <c r="BA17" s="4" t="str">
        <f>IF($C17&gt;0,'MATR.ASSET.MISURE'!AY17,"")</f>
        <v>X</v>
      </c>
      <c r="BB17" s="4" t="str">
        <f>IF($C17&gt;0,'MATR.ASSET.MISURE'!AZ17,"")</f>
        <v>X</v>
      </c>
      <c r="BC17" s="4" t="str">
        <f>IF($C17&gt;0,'MATR.ASSET.MISURE'!BA17,"")</f>
        <v>X</v>
      </c>
      <c r="BD17" s="4" t="str">
        <f>IF($C17&gt;0,'MATR.ASSET.MISURE'!BB17,"")</f>
        <v>X</v>
      </c>
      <c r="BE17" s="4" t="str">
        <f>IF($C17&gt;0,'MATR.ASSET.MISURE'!BC17,"")</f>
        <v>X</v>
      </c>
      <c r="BF17" s="4" t="str">
        <f>IF($C17&gt;0,'MATR.ASSET.MISURE'!BD17,"")</f>
        <v>X</v>
      </c>
      <c r="BG17" s="4" t="str">
        <f>IF($C17&gt;0,'MATR.ASSET.MISURE'!BE17,"")</f>
        <v>X</v>
      </c>
      <c r="BH17" s="4" t="str">
        <f>IF($C17&gt;0,'MATR.ASSET.MISURE'!BF17,"")</f>
        <v>X</v>
      </c>
      <c r="BI17" s="4" t="str">
        <f>IF($C17&gt;0,'MATR.ASSET.MISURE'!BG17,"")</f>
        <v>X</v>
      </c>
      <c r="BJ17" s="4" t="str">
        <f>IF($C17&gt;0,'MATR.ASSET.MISURE'!BH17,"")</f>
        <v>X</v>
      </c>
      <c r="BK17" s="4" t="str">
        <f>IF($C17&gt;0,'MATR.ASSET.MISURE'!BI17,"")</f>
        <v>X</v>
      </c>
      <c r="BL17" s="4" t="str">
        <f>IF($C17&gt;0,'MATR.ASSET.MISURE'!BJ17,"")</f>
        <v>X</v>
      </c>
      <c r="BM17" s="4" t="str">
        <f>IF($C17&gt;0,'MATR.ASSET.MISURE'!BK17,"")</f>
        <v>X</v>
      </c>
      <c r="BN17" s="4" t="str">
        <f>IF($C17&gt;0,'MATR.ASSET.MISURE'!BL17,"")</f>
        <v>X</v>
      </c>
      <c r="BO17" s="4" t="str">
        <f>IF($C17&gt;0,'MATR.ASSET.MISURE'!BM17,"")</f>
        <v>X</v>
      </c>
      <c r="BP17" s="4" t="str">
        <f>IF($C17&gt;0,'MATR.ASSET.MISURE'!BN17,"")</f>
        <v>X</v>
      </c>
      <c r="BQ17" s="4">
        <f>IF($C17&gt;0,'MATR.ASSET.MISURE'!BO17,"")</f>
        <v>0</v>
      </c>
      <c r="BR17" s="4">
        <f>IF($C17&gt;0,'MATR.ASSET.MISURE'!BP17,"")</f>
        <v>0</v>
      </c>
    </row>
    <row r="18" spans="1:70" ht="45" customHeight="1" x14ac:dyDescent="0.25">
      <c r="A18" s="4"/>
      <c r="B18" s="72" t="s">
        <v>392</v>
      </c>
      <c r="C18" s="72">
        <f t="shared" si="0"/>
        <v>1</v>
      </c>
      <c r="D18" s="72">
        <f t="shared" si="1"/>
        <v>36</v>
      </c>
      <c r="E18" s="4">
        <f>IF($C18&gt;0,'MATR.ASSET.MISURE'!C18,"")</f>
        <v>0</v>
      </c>
      <c r="F18" s="4">
        <f>IF($C18&gt;0,'MATR.ASSET.MISURE'!D18,"")</f>
        <v>0</v>
      </c>
      <c r="G18" s="4" t="str">
        <f>IF($C18&gt;0,'MATR.ASSET.MISURE'!E18,"")</f>
        <v>X</v>
      </c>
      <c r="H18" s="4">
        <f>IF($C18&gt;0,'MATR.ASSET.MISURE'!F18,"")</f>
        <v>0</v>
      </c>
      <c r="I18" s="4">
        <f>IF($C18&gt;0,'MATR.ASSET.MISURE'!G18,"")</f>
        <v>0</v>
      </c>
      <c r="J18" s="4">
        <f>IF($C18&gt;0,'MATR.ASSET.MISURE'!H18,"")</f>
        <v>0</v>
      </c>
      <c r="K18" s="4">
        <f>IF($C18&gt;0,'MATR.ASSET.MISURE'!I18,"")</f>
        <v>0</v>
      </c>
      <c r="L18" s="4" t="str">
        <f>IF($C18&gt;0,'MATR.ASSET.MISURE'!J18,"")</f>
        <v>X</v>
      </c>
      <c r="M18" s="4">
        <f>IF($C18&gt;0,'MATR.ASSET.MISURE'!K18,"")</f>
        <v>0</v>
      </c>
      <c r="N18" s="4">
        <f>IF($C18&gt;0,'MATR.ASSET.MISURE'!L18,"")</f>
        <v>0</v>
      </c>
      <c r="O18" s="4">
        <f>IF($C18&gt;0,'MATR.ASSET.MISURE'!M18,"")</f>
        <v>0</v>
      </c>
      <c r="P18" s="4">
        <f>IF($C18&gt;0,'MATR.ASSET.MISURE'!N18,"")</f>
        <v>0</v>
      </c>
      <c r="Q18" s="4">
        <f>IF($C18&gt;0,'MATR.ASSET.MISURE'!O18,"")</f>
        <v>0</v>
      </c>
      <c r="R18" s="4">
        <f>IF($C18&gt;0,'MATR.ASSET.MISURE'!P18,"")</f>
        <v>0</v>
      </c>
      <c r="S18" s="4">
        <f>IF($C18&gt;0,'MATR.ASSET.MISURE'!Q18,"")</f>
        <v>0</v>
      </c>
      <c r="T18" s="4">
        <f>IF($C18&gt;0,'MATR.ASSET.MISURE'!R18,"")</f>
        <v>0</v>
      </c>
      <c r="U18" s="4">
        <f>IF($C18&gt;0,'MATR.ASSET.MISURE'!S18,"")</f>
        <v>0</v>
      </c>
      <c r="V18" s="4">
        <f>IF($C18&gt;0,'MATR.ASSET.MISURE'!T18,"")</f>
        <v>0</v>
      </c>
      <c r="W18" s="4" t="str">
        <f>IF($C18&gt;0,'MATR.ASSET.MISURE'!U18,"")</f>
        <v>X</v>
      </c>
      <c r="X18" s="4">
        <f>IF($C18&gt;0,'MATR.ASSET.MISURE'!V18,"")</f>
        <v>0</v>
      </c>
      <c r="Y18" s="4">
        <f>IF($C18&gt;0,'MATR.ASSET.MISURE'!W18,"")</f>
        <v>0</v>
      </c>
      <c r="Z18" s="4">
        <f>IF($C18&gt;0,'MATR.ASSET.MISURE'!X18,"")</f>
        <v>0</v>
      </c>
      <c r="AA18" s="4" t="str">
        <f>IF($C18&gt;0,'MATR.ASSET.MISURE'!Y18,"")</f>
        <v>X</v>
      </c>
      <c r="AB18" s="4">
        <f>IF($C18&gt;0,'MATR.ASSET.MISURE'!Z18,"")</f>
        <v>0</v>
      </c>
      <c r="AC18" s="4" t="str">
        <f>IF($C18&gt;0,'MATR.ASSET.MISURE'!AA18,"")</f>
        <v>X</v>
      </c>
      <c r="AD18" s="4">
        <f>IF($C18&gt;0,'MATR.ASSET.MISURE'!AB18,"")</f>
        <v>0</v>
      </c>
      <c r="AE18" s="4">
        <f>IF($C18&gt;0,'MATR.ASSET.MISURE'!AC18,"")</f>
        <v>0</v>
      </c>
      <c r="AF18" s="4" t="str">
        <f>IF($C18&gt;0,'MATR.ASSET.MISURE'!AD18,"")</f>
        <v>X</v>
      </c>
      <c r="AG18" s="4" t="str">
        <f>IF($C18&gt;0,'MATR.ASSET.MISURE'!AE18,"")</f>
        <v>X</v>
      </c>
      <c r="AH18" s="4">
        <f>IF($C18&gt;0,'MATR.ASSET.MISURE'!AF18,"")</f>
        <v>0</v>
      </c>
      <c r="AI18" s="4">
        <f>IF($C18&gt;0,'MATR.ASSET.MISURE'!AG18,"")</f>
        <v>0</v>
      </c>
      <c r="AJ18" s="4" t="str">
        <f>IF($C18&gt;0,'MATR.ASSET.MISURE'!AH18,"")</f>
        <v>X</v>
      </c>
      <c r="AK18" s="4" t="str">
        <f>IF($C18&gt;0,'MATR.ASSET.MISURE'!AI18,"")</f>
        <v>X</v>
      </c>
      <c r="AL18" s="4" t="str">
        <f>IF($C18&gt;0,'MATR.ASSET.MISURE'!AJ18,"")</f>
        <v>X</v>
      </c>
      <c r="AM18" s="4" t="str">
        <f>IF($C18&gt;0,'MATR.ASSET.MISURE'!AK18,"")</f>
        <v>X</v>
      </c>
      <c r="AN18" s="4" t="str">
        <f>IF($C18&gt;0,'MATR.ASSET.MISURE'!AL18,"")</f>
        <v>X</v>
      </c>
      <c r="AO18" s="4" t="str">
        <f>IF($C18&gt;0,'MATR.ASSET.MISURE'!AM18,"")</f>
        <v>X</v>
      </c>
      <c r="AP18" s="4" t="str">
        <f>IF($C18&gt;0,'MATR.ASSET.MISURE'!AN18,"")</f>
        <v>X</v>
      </c>
      <c r="AQ18" s="4">
        <f>IF($C18&gt;0,'MATR.ASSET.MISURE'!AO18,"")</f>
        <v>0</v>
      </c>
      <c r="AR18" s="4" t="str">
        <f>IF($C18&gt;0,'MATR.ASSET.MISURE'!AP18,"")</f>
        <v>X</v>
      </c>
      <c r="AS18" s="4" t="str">
        <f>IF($C18&gt;0,'MATR.ASSET.MISURE'!AQ18,"")</f>
        <v>X</v>
      </c>
      <c r="AT18" s="4" t="str">
        <f>IF($C18&gt;0,'MATR.ASSET.MISURE'!AR18,"")</f>
        <v>X</v>
      </c>
      <c r="AU18" s="4" t="str">
        <f>IF($C18&gt;0,'MATR.ASSET.MISURE'!AS18,"")</f>
        <v>X</v>
      </c>
      <c r="AV18" s="4" t="str">
        <f>IF($C18&gt;0,'MATR.ASSET.MISURE'!AT18,"")</f>
        <v>X</v>
      </c>
      <c r="AW18" s="4" t="str">
        <f>IF($C18&gt;0,'MATR.ASSET.MISURE'!AU18,"")</f>
        <v>X</v>
      </c>
      <c r="AX18" s="4">
        <f>IF($C18&gt;0,'MATR.ASSET.MISURE'!AV18,"")</f>
        <v>0</v>
      </c>
      <c r="AY18" s="4">
        <f>IF($C18&gt;0,'MATR.ASSET.MISURE'!AW18,"")</f>
        <v>0</v>
      </c>
      <c r="AZ18" s="4">
        <f>IF($C18&gt;0,'MATR.ASSET.MISURE'!AX18,"")</f>
        <v>0</v>
      </c>
      <c r="BA18" s="4" t="str">
        <f>IF($C18&gt;0,'MATR.ASSET.MISURE'!AY18,"")</f>
        <v>X</v>
      </c>
      <c r="BB18" s="4" t="str">
        <f>IF($C18&gt;0,'MATR.ASSET.MISURE'!AZ18,"")</f>
        <v>X</v>
      </c>
      <c r="BC18" s="4" t="str">
        <f>IF($C18&gt;0,'MATR.ASSET.MISURE'!BA18,"")</f>
        <v>X</v>
      </c>
      <c r="BD18" s="4" t="str">
        <f>IF($C18&gt;0,'MATR.ASSET.MISURE'!BB18,"")</f>
        <v>X</v>
      </c>
      <c r="BE18" s="4" t="str">
        <f>IF($C18&gt;0,'MATR.ASSET.MISURE'!BC18,"")</f>
        <v>X</v>
      </c>
      <c r="BF18" s="4" t="str">
        <f>IF($C18&gt;0,'MATR.ASSET.MISURE'!BD18,"")</f>
        <v>X</v>
      </c>
      <c r="BG18" s="4" t="str">
        <f>IF($C18&gt;0,'MATR.ASSET.MISURE'!BE18,"")</f>
        <v>X</v>
      </c>
      <c r="BH18" s="4" t="str">
        <f>IF($C18&gt;0,'MATR.ASSET.MISURE'!BF18,"")</f>
        <v>X</v>
      </c>
      <c r="BI18" s="4" t="str">
        <f>IF($C18&gt;0,'MATR.ASSET.MISURE'!BG18,"")</f>
        <v>X</v>
      </c>
      <c r="BJ18" s="4" t="str">
        <f>IF($C18&gt;0,'MATR.ASSET.MISURE'!BH18,"")</f>
        <v>X</v>
      </c>
      <c r="BK18" s="4" t="str">
        <f>IF($C18&gt;0,'MATR.ASSET.MISURE'!BI18,"")</f>
        <v>X</v>
      </c>
      <c r="BL18" s="4" t="str">
        <f>IF($C18&gt;0,'MATR.ASSET.MISURE'!BJ18,"")</f>
        <v>X</v>
      </c>
      <c r="BM18" s="4" t="str">
        <f>IF($C18&gt;0,'MATR.ASSET.MISURE'!BK18,"")</f>
        <v>X</v>
      </c>
      <c r="BN18" s="4" t="str">
        <f>IF($C18&gt;0,'MATR.ASSET.MISURE'!BL18,"")</f>
        <v>X</v>
      </c>
      <c r="BO18" s="4" t="str">
        <f>IF($C18&gt;0,'MATR.ASSET.MISURE'!BM18,"")</f>
        <v>X</v>
      </c>
      <c r="BP18" s="4" t="str">
        <f>IF($C18&gt;0,'MATR.ASSET.MISURE'!BN18,"")</f>
        <v>X</v>
      </c>
      <c r="BQ18" s="4">
        <f>IF($C18&gt;0,'MATR.ASSET.MISURE'!BO18,"")</f>
        <v>0</v>
      </c>
      <c r="BR18" s="4">
        <f>IF($C18&gt;0,'MATR.ASSET.MISURE'!BP18,"")</f>
        <v>0</v>
      </c>
    </row>
    <row r="19" spans="1:70" ht="45" customHeight="1" x14ac:dyDescent="0.25">
      <c r="A19" s="4"/>
      <c r="B19" s="72" t="s">
        <v>394</v>
      </c>
      <c r="C19" s="72">
        <f t="shared" si="0"/>
        <v>1</v>
      </c>
      <c r="D19" s="72">
        <f t="shared" si="1"/>
        <v>33</v>
      </c>
      <c r="E19" s="4">
        <f>IF($C19&gt;0,'MATR.ASSET.MISURE'!C19,"")</f>
        <v>0</v>
      </c>
      <c r="F19" s="4">
        <f>IF($C19&gt;0,'MATR.ASSET.MISURE'!D19,"")</f>
        <v>0</v>
      </c>
      <c r="G19" s="4" t="str">
        <f>IF($C19&gt;0,'MATR.ASSET.MISURE'!E19,"")</f>
        <v>X</v>
      </c>
      <c r="H19" s="4">
        <f>IF($C19&gt;0,'MATR.ASSET.MISURE'!F19,"")</f>
        <v>0</v>
      </c>
      <c r="I19" s="4">
        <f>IF($C19&gt;0,'MATR.ASSET.MISURE'!G19,"")</f>
        <v>0</v>
      </c>
      <c r="J19" s="4">
        <f>IF($C19&gt;0,'MATR.ASSET.MISURE'!H19,"")</f>
        <v>0</v>
      </c>
      <c r="K19" s="4">
        <f>IF($C19&gt;0,'MATR.ASSET.MISURE'!I19,"")</f>
        <v>0</v>
      </c>
      <c r="L19" s="4">
        <f>IF($C19&gt;0,'MATR.ASSET.MISURE'!J19,"")</f>
        <v>0</v>
      </c>
      <c r="M19" s="4">
        <f>IF($C19&gt;0,'MATR.ASSET.MISURE'!K19,"")</f>
        <v>0</v>
      </c>
      <c r="N19" s="4">
        <f>IF($C19&gt;0,'MATR.ASSET.MISURE'!L19,"")</f>
        <v>0</v>
      </c>
      <c r="O19" s="4">
        <f>IF($C19&gt;0,'MATR.ASSET.MISURE'!M19,"")</f>
        <v>0</v>
      </c>
      <c r="P19" s="4">
        <f>IF($C19&gt;0,'MATR.ASSET.MISURE'!N19,"")</f>
        <v>0</v>
      </c>
      <c r="Q19" s="4">
        <f>IF($C19&gt;0,'MATR.ASSET.MISURE'!O19,"")</f>
        <v>0</v>
      </c>
      <c r="R19" s="4">
        <f>IF($C19&gt;0,'MATR.ASSET.MISURE'!P19,"")</f>
        <v>0</v>
      </c>
      <c r="S19" s="4">
        <f>IF($C19&gt;0,'MATR.ASSET.MISURE'!Q19,"")</f>
        <v>0</v>
      </c>
      <c r="T19" s="4">
        <f>IF($C19&gt;0,'MATR.ASSET.MISURE'!R19,"")</f>
        <v>0</v>
      </c>
      <c r="U19" s="4">
        <f>IF($C19&gt;0,'MATR.ASSET.MISURE'!S19,"")</f>
        <v>0</v>
      </c>
      <c r="V19" s="4">
        <f>IF($C19&gt;0,'MATR.ASSET.MISURE'!T19,"")</f>
        <v>0</v>
      </c>
      <c r="W19" s="4" t="str">
        <f>IF($C19&gt;0,'MATR.ASSET.MISURE'!U19,"")</f>
        <v>X</v>
      </c>
      <c r="X19" s="4">
        <f>IF($C19&gt;0,'MATR.ASSET.MISURE'!V19,"")</f>
        <v>0</v>
      </c>
      <c r="Y19" s="4">
        <f>IF($C19&gt;0,'MATR.ASSET.MISURE'!W19,"")</f>
        <v>0</v>
      </c>
      <c r="Z19" s="4">
        <f>IF($C19&gt;0,'MATR.ASSET.MISURE'!X19,"")</f>
        <v>0</v>
      </c>
      <c r="AA19" s="4" t="str">
        <f>IF($C19&gt;0,'MATR.ASSET.MISURE'!Y19,"")</f>
        <v>X</v>
      </c>
      <c r="AB19" s="4">
        <f>IF($C19&gt;0,'MATR.ASSET.MISURE'!Z19,"")</f>
        <v>0</v>
      </c>
      <c r="AC19" s="4" t="str">
        <f>IF($C19&gt;0,'MATR.ASSET.MISURE'!AA19,"")</f>
        <v>X</v>
      </c>
      <c r="AD19" s="4">
        <f>IF($C19&gt;0,'MATR.ASSET.MISURE'!AB19,"")</f>
        <v>0</v>
      </c>
      <c r="AE19" s="4">
        <f>IF($C19&gt;0,'MATR.ASSET.MISURE'!AC19,"")</f>
        <v>0</v>
      </c>
      <c r="AF19" s="4" t="str">
        <f>IF($C19&gt;0,'MATR.ASSET.MISURE'!AD19,"")</f>
        <v>X</v>
      </c>
      <c r="AG19" s="4" t="str">
        <f>IF($C19&gt;0,'MATR.ASSET.MISURE'!AE19,"")</f>
        <v>X</v>
      </c>
      <c r="AH19" s="4">
        <f>IF($C19&gt;0,'MATR.ASSET.MISURE'!AF19,"")</f>
        <v>0</v>
      </c>
      <c r="AI19" s="4">
        <f>IF($C19&gt;0,'MATR.ASSET.MISURE'!AG19,"")</f>
        <v>0</v>
      </c>
      <c r="AJ19" s="4" t="str">
        <f>IF($C19&gt;0,'MATR.ASSET.MISURE'!AH19,"")</f>
        <v>X</v>
      </c>
      <c r="AK19" s="4" t="str">
        <f>IF($C19&gt;0,'MATR.ASSET.MISURE'!AI19,"")</f>
        <v>X</v>
      </c>
      <c r="AL19" s="4" t="str">
        <f>IF($C19&gt;0,'MATR.ASSET.MISURE'!AJ19,"")</f>
        <v>X</v>
      </c>
      <c r="AM19" s="4" t="str">
        <f>IF($C19&gt;0,'MATR.ASSET.MISURE'!AK19,"")</f>
        <v>X</v>
      </c>
      <c r="AN19" s="4" t="str">
        <f>IF($C19&gt;0,'MATR.ASSET.MISURE'!AL19,"")</f>
        <v>X</v>
      </c>
      <c r="AO19" s="4" t="str">
        <f>IF($C19&gt;0,'MATR.ASSET.MISURE'!AM19,"")</f>
        <v>X</v>
      </c>
      <c r="AP19" s="4" t="str">
        <f>IF($C19&gt;0,'MATR.ASSET.MISURE'!AN19,"")</f>
        <v>X</v>
      </c>
      <c r="AQ19" s="4">
        <f>IF($C19&gt;0,'MATR.ASSET.MISURE'!AO19,"")</f>
        <v>0</v>
      </c>
      <c r="AR19" s="4" t="str">
        <f>IF($C19&gt;0,'MATR.ASSET.MISURE'!AP19,"")</f>
        <v>X</v>
      </c>
      <c r="AS19" s="4" t="str">
        <f>IF($C19&gt;0,'MATR.ASSET.MISURE'!AQ19,"")</f>
        <v>X</v>
      </c>
      <c r="AT19" s="4">
        <f>IF($C19&gt;0,'MATR.ASSET.MISURE'!AR19,"")</f>
        <v>0</v>
      </c>
      <c r="AU19" s="4">
        <f>IF($C19&gt;0,'MATR.ASSET.MISURE'!AS19,"")</f>
        <v>0</v>
      </c>
      <c r="AV19" s="4" t="str">
        <f>IF($C19&gt;0,'MATR.ASSET.MISURE'!AT19,"")</f>
        <v>X</v>
      </c>
      <c r="AW19" s="4" t="str">
        <f>IF($C19&gt;0,'MATR.ASSET.MISURE'!AU19,"")</f>
        <v>X</v>
      </c>
      <c r="AX19" s="4">
        <f>IF($C19&gt;0,'MATR.ASSET.MISURE'!AV19,"")</f>
        <v>0</v>
      </c>
      <c r="AY19" s="4">
        <f>IF($C19&gt;0,'MATR.ASSET.MISURE'!AW19,"")</f>
        <v>0</v>
      </c>
      <c r="AZ19" s="4">
        <f>IF($C19&gt;0,'MATR.ASSET.MISURE'!AX19,"")</f>
        <v>0</v>
      </c>
      <c r="BA19" s="4" t="str">
        <f>IF($C19&gt;0,'MATR.ASSET.MISURE'!AY19,"")</f>
        <v>X</v>
      </c>
      <c r="BB19" s="4" t="str">
        <f>IF($C19&gt;0,'MATR.ASSET.MISURE'!AZ19,"")</f>
        <v>X</v>
      </c>
      <c r="BC19" s="4" t="str">
        <f>IF($C19&gt;0,'MATR.ASSET.MISURE'!BA19,"")</f>
        <v>X</v>
      </c>
      <c r="BD19" s="4" t="str">
        <f>IF($C19&gt;0,'MATR.ASSET.MISURE'!BB19,"")</f>
        <v>X</v>
      </c>
      <c r="BE19" s="4" t="str">
        <f>IF($C19&gt;0,'MATR.ASSET.MISURE'!BC19,"")</f>
        <v>X</v>
      </c>
      <c r="BF19" s="4" t="str">
        <f>IF($C19&gt;0,'MATR.ASSET.MISURE'!BD19,"")</f>
        <v>X</v>
      </c>
      <c r="BG19" s="4" t="str">
        <f>IF($C19&gt;0,'MATR.ASSET.MISURE'!BE19,"")</f>
        <v>X</v>
      </c>
      <c r="BH19" s="4" t="str">
        <f>IF($C19&gt;0,'MATR.ASSET.MISURE'!BF19,"")</f>
        <v>X</v>
      </c>
      <c r="BI19" s="4" t="str">
        <f>IF($C19&gt;0,'MATR.ASSET.MISURE'!BG19,"")</f>
        <v>X</v>
      </c>
      <c r="BJ19" s="4" t="str">
        <f>IF($C19&gt;0,'MATR.ASSET.MISURE'!BH19,"")</f>
        <v>X</v>
      </c>
      <c r="BK19" s="4" t="str">
        <f>IF($C19&gt;0,'MATR.ASSET.MISURE'!BI19,"")</f>
        <v>X</v>
      </c>
      <c r="BL19" s="4" t="str">
        <f>IF($C19&gt;0,'MATR.ASSET.MISURE'!BJ19,"")</f>
        <v>X</v>
      </c>
      <c r="BM19" s="4" t="str">
        <f>IF($C19&gt;0,'MATR.ASSET.MISURE'!BK19,"")</f>
        <v>X</v>
      </c>
      <c r="BN19" s="4" t="str">
        <f>IF($C19&gt;0,'MATR.ASSET.MISURE'!BL19,"")</f>
        <v>X</v>
      </c>
      <c r="BO19" s="4" t="str">
        <f>IF($C19&gt;0,'MATR.ASSET.MISURE'!BM19,"")</f>
        <v>X</v>
      </c>
      <c r="BP19" s="4" t="str">
        <f>IF($C19&gt;0,'MATR.ASSET.MISURE'!BN19,"")</f>
        <v>X</v>
      </c>
      <c r="BQ19" s="4">
        <f>IF($C19&gt;0,'MATR.ASSET.MISURE'!BO19,"")</f>
        <v>0</v>
      </c>
      <c r="BR19" s="4">
        <f>IF($C19&gt;0,'MATR.ASSET.MISURE'!BP19,"")</f>
        <v>0</v>
      </c>
    </row>
    <row r="20" spans="1:70" ht="45" customHeight="1" x14ac:dyDescent="0.25">
      <c r="A20" s="4"/>
      <c r="B20" s="72" t="s">
        <v>395</v>
      </c>
      <c r="C20" s="72">
        <f t="shared" si="0"/>
        <v>1.1000000000000001</v>
      </c>
      <c r="D20" s="72">
        <f t="shared" si="1"/>
        <v>39</v>
      </c>
      <c r="E20" s="4">
        <f>IF($C20&gt;0,'MATR.ASSET.MISURE'!C20,"")</f>
        <v>0</v>
      </c>
      <c r="F20" s="4">
        <f>IF($C20&gt;0,'MATR.ASSET.MISURE'!D20,"")</f>
        <v>0</v>
      </c>
      <c r="G20" s="4" t="str">
        <f>IF($C20&gt;0,'MATR.ASSET.MISURE'!E20,"")</f>
        <v>X</v>
      </c>
      <c r="H20" s="4" t="str">
        <f>IF($C20&gt;0,'MATR.ASSET.MISURE'!F20,"")</f>
        <v>X</v>
      </c>
      <c r="I20" s="4">
        <f>IF($C20&gt;0,'MATR.ASSET.MISURE'!G20,"")</f>
        <v>0</v>
      </c>
      <c r="J20" s="4">
        <f>IF($C20&gt;0,'MATR.ASSET.MISURE'!H20,"")</f>
        <v>0</v>
      </c>
      <c r="K20" s="4" t="str">
        <f>IF($C20&gt;0,'MATR.ASSET.MISURE'!I20,"")</f>
        <v>X</v>
      </c>
      <c r="L20" s="4">
        <f>IF($C20&gt;0,'MATR.ASSET.MISURE'!J20,"")</f>
        <v>0</v>
      </c>
      <c r="M20" s="4">
        <f>IF($C20&gt;0,'MATR.ASSET.MISURE'!K20,"")</f>
        <v>0</v>
      </c>
      <c r="N20" s="4">
        <f>IF($C20&gt;0,'MATR.ASSET.MISURE'!L20,"")</f>
        <v>0</v>
      </c>
      <c r="O20" s="4">
        <f>IF($C20&gt;0,'MATR.ASSET.MISURE'!M20,"")</f>
        <v>0</v>
      </c>
      <c r="P20" s="4">
        <f>IF($C20&gt;0,'MATR.ASSET.MISURE'!N20,"")</f>
        <v>0</v>
      </c>
      <c r="Q20" s="4">
        <f>IF($C20&gt;0,'MATR.ASSET.MISURE'!O20,"")</f>
        <v>0</v>
      </c>
      <c r="R20" s="4">
        <f>IF($C20&gt;0,'MATR.ASSET.MISURE'!P20,"")</f>
        <v>0</v>
      </c>
      <c r="S20" s="4">
        <f>IF($C20&gt;0,'MATR.ASSET.MISURE'!Q20,"")</f>
        <v>0</v>
      </c>
      <c r="T20" s="4">
        <f>IF($C20&gt;0,'MATR.ASSET.MISURE'!R20,"")</f>
        <v>0</v>
      </c>
      <c r="U20" s="4">
        <f>IF($C20&gt;0,'MATR.ASSET.MISURE'!S20,"")</f>
        <v>0</v>
      </c>
      <c r="V20" s="4">
        <f>IF($C20&gt;0,'MATR.ASSET.MISURE'!T20,"")</f>
        <v>0</v>
      </c>
      <c r="W20" s="4" t="str">
        <f>IF($C20&gt;0,'MATR.ASSET.MISURE'!U20,"")</f>
        <v>X</v>
      </c>
      <c r="X20" s="4">
        <f>IF($C20&gt;0,'MATR.ASSET.MISURE'!V20,"")</f>
        <v>0</v>
      </c>
      <c r="Y20" s="4">
        <f>IF($C20&gt;0,'MATR.ASSET.MISURE'!W20,"")</f>
        <v>0</v>
      </c>
      <c r="Z20" s="4">
        <f>IF($C20&gt;0,'MATR.ASSET.MISURE'!X20,"")</f>
        <v>0</v>
      </c>
      <c r="AA20" s="4" t="str">
        <f>IF($C20&gt;0,'MATR.ASSET.MISURE'!Y20,"")</f>
        <v>X</v>
      </c>
      <c r="AB20" s="4">
        <f>IF($C20&gt;0,'MATR.ASSET.MISURE'!Z20,"")</f>
        <v>0</v>
      </c>
      <c r="AC20" s="4" t="str">
        <f>IF($C20&gt;0,'MATR.ASSET.MISURE'!AA20,"")</f>
        <v>X</v>
      </c>
      <c r="AD20" s="4">
        <f>IF($C20&gt;0,'MATR.ASSET.MISURE'!AB20,"")</f>
        <v>0</v>
      </c>
      <c r="AE20" s="4">
        <f>IF($C20&gt;0,'MATR.ASSET.MISURE'!AC20,"")</f>
        <v>0</v>
      </c>
      <c r="AF20" s="4" t="str">
        <f>IF($C20&gt;0,'MATR.ASSET.MISURE'!AD20,"")</f>
        <v>X</v>
      </c>
      <c r="AG20" s="4" t="str">
        <f>IF($C20&gt;0,'MATR.ASSET.MISURE'!AE20,"")</f>
        <v>X</v>
      </c>
      <c r="AH20" s="4">
        <f>IF($C20&gt;0,'MATR.ASSET.MISURE'!AF20,"")</f>
        <v>0</v>
      </c>
      <c r="AI20" s="4">
        <f>IF($C20&gt;0,'MATR.ASSET.MISURE'!AG20,"")</f>
        <v>0</v>
      </c>
      <c r="AJ20" s="4" t="str">
        <f>IF($C20&gt;0,'MATR.ASSET.MISURE'!AH20,"")</f>
        <v>X</v>
      </c>
      <c r="AK20" s="4" t="str">
        <f>IF($C20&gt;0,'MATR.ASSET.MISURE'!AI20,"")</f>
        <v>X</v>
      </c>
      <c r="AL20" s="4" t="str">
        <f>IF($C20&gt;0,'MATR.ASSET.MISURE'!AJ20,"")</f>
        <v>X</v>
      </c>
      <c r="AM20" s="4" t="str">
        <f>IF($C20&gt;0,'MATR.ASSET.MISURE'!AK20,"")</f>
        <v>X</v>
      </c>
      <c r="AN20" s="4" t="str">
        <f>IF($C20&gt;0,'MATR.ASSET.MISURE'!AL20,"")</f>
        <v>X</v>
      </c>
      <c r="AO20" s="4" t="str">
        <f>IF($C20&gt;0,'MATR.ASSET.MISURE'!AM20,"")</f>
        <v>X</v>
      </c>
      <c r="AP20" s="4" t="str">
        <f>IF($C20&gt;0,'MATR.ASSET.MISURE'!AN20,"")</f>
        <v>X</v>
      </c>
      <c r="AQ20" s="4">
        <f>IF($C20&gt;0,'MATR.ASSET.MISURE'!AO20,"")</f>
        <v>0</v>
      </c>
      <c r="AR20" s="4" t="str">
        <f>IF($C20&gt;0,'MATR.ASSET.MISURE'!AP20,"")</f>
        <v>X</v>
      </c>
      <c r="AS20" s="4" t="str">
        <f>IF($C20&gt;0,'MATR.ASSET.MISURE'!AQ20,"")</f>
        <v>X</v>
      </c>
      <c r="AT20" s="4" t="str">
        <f>IF($C20&gt;0,'MATR.ASSET.MISURE'!AR20,"")</f>
        <v>X</v>
      </c>
      <c r="AU20" s="4" t="str">
        <f>IF($C20&gt;0,'MATR.ASSET.MISURE'!AS20,"")</f>
        <v>X</v>
      </c>
      <c r="AV20" s="4" t="str">
        <f>IF($C20&gt;0,'MATR.ASSET.MISURE'!AT20,"")</f>
        <v>X</v>
      </c>
      <c r="AW20" s="4" t="str">
        <f>IF($C20&gt;0,'MATR.ASSET.MISURE'!AU20,"")</f>
        <v>X</v>
      </c>
      <c r="AX20" s="4">
        <f>IF($C20&gt;0,'MATR.ASSET.MISURE'!AV20,"")</f>
        <v>0</v>
      </c>
      <c r="AY20" s="4">
        <f>IF($C20&gt;0,'MATR.ASSET.MISURE'!AW20,"")</f>
        <v>0</v>
      </c>
      <c r="AZ20" s="4" t="str">
        <f>IF($C20&gt;0,'MATR.ASSET.MISURE'!AX20,"")</f>
        <v>X</v>
      </c>
      <c r="BA20" s="4" t="str">
        <f>IF($C20&gt;0,'MATR.ASSET.MISURE'!AY20,"")</f>
        <v>X</v>
      </c>
      <c r="BB20" s="4" t="str">
        <f>IF($C20&gt;0,'MATR.ASSET.MISURE'!AZ20,"")</f>
        <v>X</v>
      </c>
      <c r="BC20" s="4" t="str">
        <f>IF($C20&gt;0,'MATR.ASSET.MISURE'!BA20,"")</f>
        <v>X</v>
      </c>
      <c r="BD20" s="4" t="str">
        <f>IF($C20&gt;0,'MATR.ASSET.MISURE'!BB20,"")</f>
        <v>X</v>
      </c>
      <c r="BE20" s="4" t="str">
        <f>IF($C20&gt;0,'MATR.ASSET.MISURE'!BC20,"")</f>
        <v>X</v>
      </c>
      <c r="BF20" s="4" t="str">
        <f>IF($C20&gt;0,'MATR.ASSET.MISURE'!BD20,"")</f>
        <v>X</v>
      </c>
      <c r="BG20" s="4" t="str">
        <f>IF($C20&gt;0,'MATR.ASSET.MISURE'!BE20,"")</f>
        <v>X</v>
      </c>
      <c r="BH20" s="4" t="str">
        <f>IF($C20&gt;0,'MATR.ASSET.MISURE'!BF20,"")</f>
        <v>X</v>
      </c>
      <c r="BI20" s="4" t="str">
        <f>IF($C20&gt;0,'MATR.ASSET.MISURE'!BG20,"")</f>
        <v>X</v>
      </c>
      <c r="BJ20" s="4" t="str">
        <f>IF($C20&gt;0,'MATR.ASSET.MISURE'!BH20,"")</f>
        <v>X</v>
      </c>
      <c r="BK20" s="4" t="str">
        <f>IF($C20&gt;0,'MATR.ASSET.MISURE'!BI20,"")</f>
        <v>X</v>
      </c>
      <c r="BL20" s="4" t="str">
        <f>IF($C20&gt;0,'MATR.ASSET.MISURE'!BJ20,"")</f>
        <v>X</v>
      </c>
      <c r="BM20" s="4" t="str">
        <f>IF($C20&gt;0,'MATR.ASSET.MISURE'!BK20,"")</f>
        <v>X</v>
      </c>
      <c r="BN20" s="4" t="str">
        <f>IF($C20&gt;0,'MATR.ASSET.MISURE'!BL20,"")</f>
        <v>X</v>
      </c>
      <c r="BO20" s="4" t="str">
        <f>IF($C20&gt;0,'MATR.ASSET.MISURE'!BM20,"")</f>
        <v>X</v>
      </c>
      <c r="BP20" s="4" t="str">
        <f>IF($C20&gt;0,'MATR.ASSET.MISURE'!BN20,"")</f>
        <v>X</v>
      </c>
      <c r="BQ20" s="4" t="str">
        <f>IF($C20&gt;0,'MATR.ASSET.MISURE'!BO20,"")</f>
        <v>X</v>
      </c>
      <c r="BR20" s="4">
        <f>IF($C20&gt;0,'MATR.ASSET.MISURE'!BP20,"")</f>
        <v>0</v>
      </c>
    </row>
    <row r="21" spans="1:70" ht="45" customHeight="1" x14ac:dyDescent="0.25">
      <c r="A21" s="4"/>
      <c r="B21" s="72" t="s">
        <v>397</v>
      </c>
      <c r="C21" s="72">
        <f t="shared" si="0"/>
        <v>0</v>
      </c>
      <c r="D21" s="72">
        <f t="shared" si="1"/>
        <v>0</v>
      </c>
      <c r="E21" s="4" t="str">
        <f>IF($C21&gt;0,'MATR.ASSET.MISURE'!C21,"")</f>
        <v/>
      </c>
      <c r="F21" s="4" t="str">
        <f>IF($C21&gt;0,'MATR.ASSET.MISURE'!D21,"")</f>
        <v/>
      </c>
      <c r="G21" s="4" t="str">
        <f>IF($C21&gt;0,'MATR.ASSET.MISURE'!E21,"")</f>
        <v/>
      </c>
      <c r="H21" s="4" t="str">
        <f>IF($C21&gt;0,'MATR.ASSET.MISURE'!F21,"")</f>
        <v/>
      </c>
      <c r="I21" s="4" t="str">
        <f>IF($C21&gt;0,'MATR.ASSET.MISURE'!G21,"")</f>
        <v/>
      </c>
      <c r="J21" s="4" t="str">
        <f>IF($C21&gt;0,'MATR.ASSET.MISURE'!H21,"")</f>
        <v/>
      </c>
      <c r="K21" s="4" t="str">
        <f>IF($C21&gt;0,'MATR.ASSET.MISURE'!I21,"")</f>
        <v/>
      </c>
      <c r="L21" s="4" t="str">
        <f>IF($C21&gt;0,'MATR.ASSET.MISURE'!J21,"")</f>
        <v/>
      </c>
      <c r="M21" s="4" t="str">
        <f>IF($C21&gt;0,'MATR.ASSET.MISURE'!K21,"")</f>
        <v/>
      </c>
      <c r="N21" s="4" t="str">
        <f>IF($C21&gt;0,'MATR.ASSET.MISURE'!L21,"")</f>
        <v/>
      </c>
      <c r="O21" s="4" t="str">
        <f>IF($C21&gt;0,'MATR.ASSET.MISURE'!M21,"")</f>
        <v/>
      </c>
      <c r="P21" s="4" t="str">
        <f>IF($C21&gt;0,'MATR.ASSET.MISURE'!N21,"")</f>
        <v/>
      </c>
      <c r="Q21" s="4" t="str">
        <f>IF($C21&gt;0,'MATR.ASSET.MISURE'!O21,"")</f>
        <v/>
      </c>
      <c r="R21" s="4" t="str">
        <f>IF($C21&gt;0,'MATR.ASSET.MISURE'!P21,"")</f>
        <v/>
      </c>
      <c r="S21" s="4" t="str">
        <f>IF($C21&gt;0,'MATR.ASSET.MISURE'!Q21,"")</f>
        <v/>
      </c>
      <c r="T21" s="4" t="str">
        <f>IF($C21&gt;0,'MATR.ASSET.MISURE'!R21,"")</f>
        <v/>
      </c>
      <c r="U21" s="4" t="str">
        <f>IF($C21&gt;0,'MATR.ASSET.MISURE'!S21,"")</f>
        <v/>
      </c>
      <c r="V21" s="4" t="str">
        <f>IF($C21&gt;0,'MATR.ASSET.MISURE'!T21,"")</f>
        <v/>
      </c>
      <c r="W21" s="4" t="str">
        <f>IF($C21&gt;0,'MATR.ASSET.MISURE'!U21,"")</f>
        <v/>
      </c>
      <c r="X21" s="4" t="str">
        <f>IF($C21&gt;0,'MATR.ASSET.MISURE'!V21,"")</f>
        <v/>
      </c>
      <c r="Y21" s="4" t="str">
        <f>IF($C21&gt;0,'MATR.ASSET.MISURE'!W21,"")</f>
        <v/>
      </c>
      <c r="Z21" s="4" t="str">
        <f>IF($C21&gt;0,'MATR.ASSET.MISURE'!X21,"")</f>
        <v/>
      </c>
      <c r="AA21" s="4" t="str">
        <f>IF($C21&gt;0,'MATR.ASSET.MISURE'!Y21,"")</f>
        <v/>
      </c>
      <c r="AB21" s="4" t="str">
        <f>IF($C21&gt;0,'MATR.ASSET.MISURE'!Z21,"")</f>
        <v/>
      </c>
      <c r="AC21" s="4" t="str">
        <f>IF($C21&gt;0,'MATR.ASSET.MISURE'!AA21,"")</f>
        <v/>
      </c>
      <c r="AD21" s="4" t="str">
        <f>IF($C21&gt;0,'MATR.ASSET.MISURE'!AB21,"")</f>
        <v/>
      </c>
      <c r="AE21" s="4" t="str">
        <f>IF($C21&gt;0,'MATR.ASSET.MISURE'!AC21,"")</f>
        <v/>
      </c>
      <c r="AF21" s="4" t="str">
        <f>IF($C21&gt;0,'MATR.ASSET.MISURE'!AD21,"")</f>
        <v/>
      </c>
      <c r="AG21" s="4" t="str">
        <f>IF($C21&gt;0,'MATR.ASSET.MISURE'!AE21,"")</f>
        <v/>
      </c>
      <c r="AH21" s="4" t="str">
        <f>IF($C21&gt;0,'MATR.ASSET.MISURE'!AF21,"")</f>
        <v/>
      </c>
      <c r="AI21" s="4" t="str">
        <f>IF($C21&gt;0,'MATR.ASSET.MISURE'!AG21,"")</f>
        <v/>
      </c>
      <c r="AJ21" s="4" t="str">
        <f>IF($C21&gt;0,'MATR.ASSET.MISURE'!AH21,"")</f>
        <v/>
      </c>
      <c r="AK21" s="4" t="str">
        <f>IF($C21&gt;0,'MATR.ASSET.MISURE'!AI21,"")</f>
        <v/>
      </c>
      <c r="AL21" s="4" t="str">
        <f>IF($C21&gt;0,'MATR.ASSET.MISURE'!AJ21,"")</f>
        <v/>
      </c>
      <c r="AM21" s="4" t="str">
        <f>IF($C21&gt;0,'MATR.ASSET.MISURE'!AK21,"")</f>
        <v/>
      </c>
      <c r="AN21" s="4" t="str">
        <f>IF($C21&gt;0,'MATR.ASSET.MISURE'!AL21,"")</f>
        <v/>
      </c>
      <c r="AO21" s="4" t="str">
        <f>IF($C21&gt;0,'MATR.ASSET.MISURE'!AM21,"")</f>
        <v/>
      </c>
      <c r="AP21" s="4" t="str">
        <f>IF($C21&gt;0,'MATR.ASSET.MISURE'!AN21,"")</f>
        <v/>
      </c>
      <c r="AQ21" s="4" t="str">
        <f>IF($C21&gt;0,'MATR.ASSET.MISURE'!AO21,"")</f>
        <v/>
      </c>
      <c r="AR21" s="4" t="str">
        <f>IF($C21&gt;0,'MATR.ASSET.MISURE'!AP21,"")</f>
        <v/>
      </c>
      <c r="AS21" s="4" t="str">
        <f>IF($C21&gt;0,'MATR.ASSET.MISURE'!AQ21,"")</f>
        <v/>
      </c>
      <c r="AT21" s="4" t="str">
        <f>IF($C21&gt;0,'MATR.ASSET.MISURE'!AR21,"")</f>
        <v/>
      </c>
      <c r="AU21" s="4" t="str">
        <f>IF($C21&gt;0,'MATR.ASSET.MISURE'!AS21,"")</f>
        <v/>
      </c>
      <c r="AV21" s="4" t="str">
        <f>IF($C21&gt;0,'MATR.ASSET.MISURE'!AT21,"")</f>
        <v/>
      </c>
      <c r="AW21" s="4" t="str">
        <f>IF($C21&gt;0,'MATR.ASSET.MISURE'!AU21,"")</f>
        <v/>
      </c>
      <c r="AX21" s="4" t="str">
        <f>IF($C21&gt;0,'MATR.ASSET.MISURE'!AV21,"")</f>
        <v/>
      </c>
      <c r="AY21" s="4" t="str">
        <f>IF($C21&gt;0,'MATR.ASSET.MISURE'!AW21,"")</f>
        <v/>
      </c>
      <c r="AZ21" s="4" t="str">
        <f>IF($C21&gt;0,'MATR.ASSET.MISURE'!AX21,"")</f>
        <v/>
      </c>
      <c r="BA21" s="4" t="str">
        <f>IF($C21&gt;0,'MATR.ASSET.MISURE'!AY21,"")</f>
        <v/>
      </c>
      <c r="BB21" s="4" t="str">
        <f>IF($C21&gt;0,'MATR.ASSET.MISURE'!AZ21,"")</f>
        <v/>
      </c>
      <c r="BC21" s="4" t="str">
        <f>IF($C21&gt;0,'MATR.ASSET.MISURE'!BA21,"")</f>
        <v/>
      </c>
      <c r="BD21" s="4" t="str">
        <f>IF($C21&gt;0,'MATR.ASSET.MISURE'!BB21,"")</f>
        <v/>
      </c>
      <c r="BE21" s="4" t="str">
        <f>IF($C21&gt;0,'MATR.ASSET.MISURE'!BC21,"")</f>
        <v/>
      </c>
      <c r="BF21" s="4" t="str">
        <f>IF($C21&gt;0,'MATR.ASSET.MISURE'!BD21,"")</f>
        <v/>
      </c>
      <c r="BG21" s="4" t="str">
        <f>IF($C21&gt;0,'MATR.ASSET.MISURE'!BE21,"")</f>
        <v/>
      </c>
      <c r="BH21" s="4" t="str">
        <f>IF($C21&gt;0,'MATR.ASSET.MISURE'!BF21,"")</f>
        <v/>
      </c>
      <c r="BI21" s="4" t="str">
        <f>IF($C21&gt;0,'MATR.ASSET.MISURE'!BG21,"")</f>
        <v/>
      </c>
      <c r="BJ21" s="4" t="str">
        <f>IF($C21&gt;0,'MATR.ASSET.MISURE'!BH21,"")</f>
        <v/>
      </c>
      <c r="BK21" s="4" t="str">
        <f>IF($C21&gt;0,'MATR.ASSET.MISURE'!BI21,"")</f>
        <v/>
      </c>
      <c r="BL21" s="4" t="str">
        <f>IF($C21&gt;0,'MATR.ASSET.MISURE'!BJ21,"")</f>
        <v/>
      </c>
      <c r="BM21" s="4" t="str">
        <f>IF($C21&gt;0,'MATR.ASSET.MISURE'!BK21,"")</f>
        <v/>
      </c>
      <c r="BN21" s="4" t="str">
        <f>IF($C21&gt;0,'MATR.ASSET.MISURE'!BL21,"")</f>
        <v/>
      </c>
      <c r="BO21" s="4" t="str">
        <f>IF($C21&gt;0,'MATR.ASSET.MISURE'!BM21,"")</f>
        <v/>
      </c>
      <c r="BP21" s="4" t="str">
        <f>IF($C21&gt;0,'MATR.ASSET.MISURE'!BN21,"")</f>
        <v/>
      </c>
      <c r="BQ21" s="4" t="str">
        <f>IF($C21&gt;0,'MATR.ASSET.MISURE'!BO21,"")</f>
        <v/>
      </c>
      <c r="BR21" s="4" t="str">
        <f>IF($C21&gt;0,'MATR.ASSET.MISURE'!BP21,"")</f>
        <v/>
      </c>
    </row>
    <row r="22" spans="1:70" ht="45" customHeight="1" x14ac:dyDescent="0.25">
      <c r="A22" s="4"/>
      <c r="B22" s="72" t="s">
        <v>399</v>
      </c>
      <c r="C22" s="72">
        <f t="shared" si="0"/>
        <v>0</v>
      </c>
      <c r="D22" s="72">
        <f t="shared" si="1"/>
        <v>0</v>
      </c>
      <c r="E22" s="4" t="str">
        <f>IF($C22&gt;0,'MATR.ASSET.MISURE'!C22,"")</f>
        <v/>
      </c>
      <c r="F22" s="4" t="str">
        <f>IF($C22&gt;0,'MATR.ASSET.MISURE'!D22,"")</f>
        <v/>
      </c>
      <c r="G22" s="4" t="str">
        <f>IF($C22&gt;0,'MATR.ASSET.MISURE'!E22,"")</f>
        <v/>
      </c>
      <c r="H22" s="4" t="str">
        <f>IF($C22&gt;0,'MATR.ASSET.MISURE'!F22,"")</f>
        <v/>
      </c>
      <c r="I22" s="4" t="str">
        <f>IF($C22&gt;0,'MATR.ASSET.MISURE'!G22,"")</f>
        <v/>
      </c>
      <c r="J22" s="4" t="str">
        <f>IF($C22&gt;0,'MATR.ASSET.MISURE'!H22,"")</f>
        <v/>
      </c>
      <c r="K22" s="4" t="str">
        <f>IF($C22&gt;0,'MATR.ASSET.MISURE'!I22,"")</f>
        <v/>
      </c>
      <c r="L22" s="4" t="str">
        <f>IF($C22&gt;0,'MATR.ASSET.MISURE'!J22,"")</f>
        <v/>
      </c>
      <c r="M22" s="4" t="str">
        <f>IF($C22&gt;0,'MATR.ASSET.MISURE'!K22,"")</f>
        <v/>
      </c>
      <c r="N22" s="4" t="str">
        <f>IF($C22&gt;0,'MATR.ASSET.MISURE'!L22,"")</f>
        <v/>
      </c>
      <c r="O22" s="4" t="str">
        <f>IF($C22&gt;0,'MATR.ASSET.MISURE'!M22,"")</f>
        <v/>
      </c>
      <c r="P22" s="4" t="str">
        <f>IF($C22&gt;0,'MATR.ASSET.MISURE'!N22,"")</f>
        <v/>
      </c>
      <c r="Q22" s="4" t="str">
        <f>IF($C22&gt;0,'MATR.ASSET.MISURE'!O22,"")</f>
        <v/>
      </c>
      <c r="R22" s="4" t="str">
        <f>IF($C22&gt;0,'MATR.ASSET.MISURE'!P22,"")</f>
        <v/>
      </c>
      <c r="S22" s="4" t="str">
        <f>IF($C22&gt;0,'MATR.ASSET.MISURE'!Q22,"")</f>
        <v/>
      </c>
      <c r="T22" s="4" t="str">
        <f>IF($C22&gt;0,'MATR.ASSET.MISURE'!R22,"")</f>
        <v/>
      </c>
      <c r="U22" s="4" t="str">
        <f>IF($C22&gt;0,'MATR.ASSET.MISURE'!S22,"")</f>
        <v/>
      </c>
      <c r="V22" s="4" t="str">
        <f>IF($C22&gt;0,'MATR.ASSET.MISURE'!T22,"")</f>
        <v/>
      </c>
      <c r="W22" s="4" t="str">
        <f>IF($C22&gt;0,'MATR.ASSET.MISURE'!U22,"")</f>
        <v/>
      </c>
      <c r="X22" s="4" t="str">
        <f>IF($C22&gt;0,'MATR.ASSET.MISURE'!V22,"")</f>
        <v/>
      </c>
      <c r="Y22" s="4" t="str">
        <f>IF($C22&gt;0,'MATR.ASSET.MISURE'!W22,"")</f>
        <v/>
      </c>
      <c r="Z22" s="4" t="str">
        <f>IF($C22&gt;0,'MATR.ASSET.MISURE'!X22,"")</f>
        <v/>
      </c>
      <c r="AA22" s="4" t="str">
        <f>IF($C22&gt;0,'MATR.ASSET.MISURE'!Y22,"")</f>
        <v/>
      </c>
      <c r="AB22" s="4" t="str">
        <f>IF($C22&gt;0,'MATR.ASSET.MISURE'!Z22,"")</f>
        <v/>
      </c>
      <c r="AC22" s="4" t="str">
        <f>IF($C22&gt;0,'MATR.ASSET.MISURE'!AA22,"")</f>
        <v/>
      </c>
      <c r="AD22" s="4" t="str">
        <f>IF($C22&gt;0,'MATR.ASSET.MISURE'!AB22,"")</f>
        <v/>
      </c>
      <c r="AE22" s="4" t="str">
        <f>IF($C22&gt;0,'MATR.ASSET.MISURE'!AC22,"")</f>
        <v/>
      </c>
      <c r="AF22" s="4" t="str">
        <f>IF($C22&gt;0,'MATR.ASSET.MISURE'!AD22,"")</f>
        <v/>
      </c>
      <c r="AG22" s="4" t="str">
        <f>IF($C22&gt;0,'MATR.ASSET.MISURE'!AE22,"")</f>
        <v/>
      </c>
      <c r="AH22" s="4" t="str">
        <f>IF($C22&gt;0,'MATR.ASSET.MISURE'!AF22,"")</f>
        <v/>
      </c>
      <c r="AI22" s="4" t="str">
        <f>IF($C22&gt;0,'MATR.ASSET.MISURE'!AG22,"")</f>
        <v/>
      </c>
      <c r="AJ22" s="4" t="str">
        <f>IF($C22&gt;0,'MATR.ASSET.MISURE'!AH22,"")</f>
        <v/>
      </c>
      <c r="AK22" s="4" t="str">
        <f>IF($C22&gt;0,'MATR.ASSET.MISURE'!AI22,"")</f>
        <v/>
      </c>
      <c r="AL22" s="4" t="str">
        <f>IF($C22&gt;0,'MATR.ASSET.MISURE'!AJ22,"")</f>
        <v/>
      </c>
      <c r="AM22" s="4" t="str">
        <f>IF($C22&gt;0,'MATR.ASSET.MISURE'!AK22,"")</f>
        <v/>
      </c>
      <c r="AN22" s="4" t="str">
        <f>IF($C22&gt;0,'MATR.ASSET.MISURE'!AL22,"")</f>
        <v/>
      </c>
      <c r="AO22" s="4" t="str">
        <f>IF($C22&gt;0,'MATR.ASSET.MISURE'!AM22,"")</f>
        <v/>
      </c>
      <c r="AP22" s="4" t="str">
        <f>IF($C22&gt;0,'MATR.ASSET.MISURE'!AN22,"")</f>
        <v/>
      </c>
      <c r="AQ22" s="4" t="str">
        <f>IF($C22&gt;0,'MATR.ASSET.MISURE'!AO22,"")</f>
        <v/>
      </c>
      <c r="AR22" s="4" t="str">
        <f>IF($C22&gt;0,'MATR.ASSET.MISURE'!AP22,"")</f>
        <v/>
      </c>
      <c r="AS22" s="4" t="str">
        <f>IF($C22&gt;0,'MATR.ASSET.MISURE'!AQ22,"")</f>
        <v/>
      </c>
      <c r="AT22" s="4" t="str">
        <f>IF($C22&gt;0,'MATR.ASSET.MISURE'!AR22,"")</f>
        <v/>
      </c>
      <c r="AU22" s="4" t="str">
        <f>IF($C22&gt;0,'MATR.ASSET.MISURE'!AS22,"")</f>
        <v/>
      </c>
      <c r="AV22" s="4" t="str">
        <f>IF($C22&gt;0,'MATR.ASSET.MISURE'!AT22,"")</f>
        <v/>
      </c>
      <c r="AW22" s="4" t="str">
        <f>IF($C22&gt;0,'MATR.ASSET.MISURE'!AU22,"")</f>
        <v/>
      </c>
      <c r="AX22" s="4" t="str">
        <f>IF($C22&gt;0,'MATR.ASSET.MISURE'!AV22,"")</f>
        <v/>
      </c>
      <c r="AY22" s="4" t="str">
        <f>IF($C22&gt;0,'MATR.ASSET.MISURE'!AW22,"")</f>
        <v/>
      </c>
      <c r="AZ22" s="4" t="str">
        <f>IF($C22&gt;0,'MATR.ASSET.MISURE'!AX22,"")</f>
        <v/>
      </c>
      <c r="BA22" s="4" t="str">
        <f>IF($C22&gt;0,'MATR.ASSET.MISURE'!AY22,"")</f>
        <v/>
      </c>
      <c r="BB22" s="4" t="str">
        <f>IF($C22&gt;0,'MATR.ASSET.MISURE'!AZ22,"")</f>
        <v/>
      </c>
      <c r="BC22" s="4" t="str">
        <f>IF($C22&gt;0,'MATR.ASSET.MISURE'!BA22,"")</f>
        <v/>
      </c>
      <c r="BD22" s="4" t="str">
        <f>IF($C22&gt;0,'MATR.ASSET.MISURE'!BB22,"")</f>
        <v/>
      </c>
      <c r="BE22" s="4" t="str">
        <f>IF($C22&gt;0,'MATR.ASSET.MISURE'!BC22,"")</f>
        <v/>
      </c>
      <c r="BF22" s="4" t="str">
        <f>IF($C22&gt;0,'MATR.ASSET.MISURE'!BD22,"")</f>
        <v/>
      </c>
      <c r="BG22" s="4" t="str">
        <f>IF($C22&gt;0,'MATR.ASSET.MISURE'!BE22,"")</f>
        <v/>
      </c>
      <c r="BH22" s="4" t="str">
        <f>IF($C22&gt;0,'MATR.ASSET.MISURE'!BF22,"")</f>
        <v/>
      </c>
      <c r="BI22" s="4" t="str">
        <f>IF($C22&gt;0,'MATR.ASSET.MISURE'!BG22,"")</f>
        <v/>
      </c>
      <c r="BJ22" s="4" t="str">
        <f>IF($C22&gt;0,'MATR.ASSET.MISURE'!BH22,"")</f>
        <v/>
      </c>
      <c r="BK22" s="4" t="str">
        <f>IF($C22&gt;0,'MATR.ASSET.MISURE'!BI22,"")</f>
        <v/>
      </c>
      <c r="BL22" s="4" t="str">
        <f>IF($C22&gt;0,'MATR.ASSET.MISURE'!BJ22,"")</f>
        <v/>
      </c>
      <c r="BM22" s="4" t="str">
        <f>IF($C22&gt;0,'MATR.ASSET.MISURE'!BK22,"")</f>
        <v/>
      </c>
      <c r="BN22" s="4" t="str">
        <f>IF($C22&gt;0,'MATR.ASSET.MISURE'!BL22,"")</f>
        <v/>
      </c>
      <c r="BO22" s="4" t="str">
        <f>IF($C22&gt;0,'MATR.ASSET.MISURE'!BM22,"")</f>
        <v/>
      </c>
      <c r="BP22" s="4" t="str">
        <f>IF($C22&gt;0,'MATR.ASSET.MISURE'!BN22,"")</f>
        <v/>
      </c>
      <c r="BQ22" s="4" t="str">
        <f>IF($C22&gt;0,'MATR.ASSET.MISURE'!BO22,"")</f>
        <v/>
      </c>
      <c r="BR22" s="4" t="str">
        <f>IF($C22&gt;0,'MATR.ASSET.MISURE'!BP22,"")</f>
        <v/>
      </c>
    </row>
    <row r="23" spans="1:70" ht="45" customHeight="1" x14ac:dyDescent="0.25">
      <c r="A23" s="4"/>
      <c r="B23" s="72" t="s">
        <v>400</v>
      </c>
      <c r="C23" s="72">
        <f t="shared" si="0"/>
        <v>0</v>
      </c>
      <c r="D23" s="72">
        <f t="shared" si="1"/>
        <v>0</v>
      </c>
      <c r="E23" s="4" t="str">
        <f>IF($C23&gt;0,'MATR.ASSET.MISURE'!C23,"")</f>
        <v/>
      </c>
      <c r="F23" s="4" t="str">
        <f>IF($C23&gt;0,'MATR.ASSET.MISURE'!D23,"")</f>
        <v/>
      </c>
      <c r="G23" s="4" t="str">
        <f>IF($C23&gt;0,'MATR.ASSET.MISURE'!E23,"")</f>
        <v/>
      </c>
      <c r="H23" s="4" t="str">
        <f>IF($C23&gt;0,'MATR.ASSET.MISURE'!F23,"")</f>
        <v/>
      </c>
      <c r="I23" s="4" t="str">
        <f>IF($C23&gt;0,'MATR.ASSET.MISURE'!G23,"")</f>
        <v/>
      </c>
      <c r="J23" s="4" t="str">
        <f>IF($C23&gt;0,'MATR.ASSET.MISURE'!H23,"")</f>
        <v/>
      </c>
      <c r="K23" s="4" t="str">
        <f>IF($C23&gt;0,'MATR.ASSET.MISURE'!I23,"")</f>
        <v/>
      </c>
      <c r="L23" s="4" t="str">
        <f>IF($C23&gt;0,'MATR.ASSET.MISURE'!J23,"")</f>
        <v/>
      </c>
      <c r="M23" s="4" t="str">
        <f>IF($C23&gt;0,'MATR.ASSET.MISURE'!K23,"")</f>
        <v/>
      </c>
      <c r="N23" s="4" t="str">
        <f>IF($C23&gt;0,'MATR.ASSET.MISURE'!L23,"")</f>
        <v/>
      </c>
      <c r="O23" s="4" t="str">
        <f>IF($C23&gt;0,'MATR.ASSET.MISURE'!M23,"")</f>
        <v/>
      </c>
      <c r="P23" s="4" t="str">
        <f>IF($C23&gt;0,'MATR.ASSET.MISURE'!N23,"")</f>
        <v/>
      </c>
      <c r="Q23" s="4" t="str">
        <f>IF($C23&gt;0,'MATR.ASSET.MISURE'!O23,"")</f>
        <v/>
      </c>
      <c r="R23" s="4" t="str">
        <f>IF($C23&gt;0,'MATR.ASSET.MISURE'!P23,"")</f>
        <v/>
      </c>
      <c r="S23" s="4" t="str">
        <f>IF($C23&gt;0,'MATR.ASSET.MISURE'!Q23,"")</f>
        <v/>
      </c>
      <c r="T23" s="4" t="str">
        <f>IF($C23&gt;0,'MATR.ASSET.MISURE'!R23,"")</f>
        <v/>
      </c>
      <c r="U23" s="4" t="str">
        <f>IF($C23&gt;0,'MATR.ASSET.MISURE'!S23,"")</f>
        <v/>
      </c>
      <c r="V23" s="4" t="str">
        <f>IF($C23&gt;0,'MATR.ASSET.MISURE'!T23,"")</f>
        <v/>
      </c>
      <c r="W23" s="4" t="str">
        <f>IF($C23&gt;0,'MATR.ASSET.MISURE'!U23,"")</f>
        <v/>
      </c>
      <c r="X23" s="4" t="str">
        <f>IF($C23&gt;0,'MATR.ASSET.MISURE'!V23,"")</f>
        <v/>
      </c>
      <c r="Y23" s="4" t="str">
        <f>IF($C23&gt;0,'MATR.ASSET.MISURE'!W23,"")</f>
        <v/>
      </c>
      <c r="Z23" s="4" t="str">
        <f>IF($C23&gt;0,'MATR.ASSET.MISURE'!X23,"")</f>
        <v/>
      </c>
      <c r="AA23" s="4" t="str">
        <f>IF($C23&gt;0,'MATR.ASSET.MISURE'!Y23,"")</f>
        <v/>
      </c>
      <c r="AB23" s="4" t="str">
        <f>IF($C23&gt;0,'MATR.ASSET.MISURE'!Z23,"")</f>
        <v/>
      </c>
      <c r="AC23" s="4" t="str">
        <f>IF($C23&gt;0,'MATR.ASSET.MISURE'!AA23,"")</f>
        <v/>
      </c>
      <c r="AD23" s="4" t="str">
        <f>IF($C23&gt;0,'MATR.ASSET.MISURE'!AB23,"")</f>
        <v/>
      </c>
      <c r="AE23" s="4" t="str">
        <f>IF($C23&gt;0,'MATR.ASSET.MISURE'!AC23,"")</f>
        <v/>
      </c>
      <c r="AF23" s="4" t="str">
        <f>IF($C23&gt;0,'MATR.ASSET.MISURE'!AD23,"")</f>
        <v/>
      </c>
      <c r="AG23" s="4" t="str">
        <f>IF($C23&gt;0,'MATR.ASSET.MISURE'!AE23,"")</f>
        <v/>
      </c>
      <c r="AH23" s="4" t="str">
        <f>IF($C23&gt;0,'MATR.ASSET.MISURE'!AF23,"")</f>
        <v/>
      </c>
      <c r="AI23" s="4" t="str">
        <f>IF($C23&gt;0,'MATR.ASSET.MISURE'!AG23,"")</f>
        <v/>
      </c>
      <c r="AJ23" s="4" t="str">
        <f>IF($C23&gt;0,'MATR.ASSET.MISURE'!AH23,"")</f>
        <v/>
      </c>
      <c r="AK23" s="4" t="str">
        <f>IF($C23&gt;0,'MATR.ASSET.MISURE'!AI23,"")</f>
        <v/>
      </c>
      <c r="AL23" s="4" t="str">
        <f>IF($C23&gt;0,'MATR.ASSET.MISURE'!AJ23,"")</f>
        <v/>
      </c>
      <c r="AM23" s="4" t="str">
        <f>IF($C23&gt;0,'MATR.ASSET.MISURE'!AK23,"")</f>
        <v/>
      </c>
      <c r="AN23" s="4" t="str">
        <f>IF($C23&gt;0,'MATR.ASSET.MISURE'!AL23,"")</f>
        <v/>
      </c>
      <c r="AO23" s="4" t="str">
        <f>IF($C23&gt;0,'MATR.ASSET.MISURE'!AM23,"")</f>
        <v/>
      </c>
      <c r="AP23" s="4" t="str">
        <f>IF($C23&gt;0,'MATR.ASSET.MISURE'!AN23,"")</f>
        <v/>
      </c>
      <c r="AQ23" s="4" t="str">
        <f>IF($C23&gt;0,'MATR.ASSET.MISURE'!AO23,"")</f>
        <v/>
      </c>
      <c r="AR23" s="4" t="str">
        <f>IF($C23&gt;0,'MATR.ASSET.MISURE'!AP23,"")</f>
        <v/>
      </c>
      <c r="AS23" s="4" t="str">
        <f>IF($C23&gt;0,'MATR.ASSET.MISURE'!AQ23,"")</f>
        <v/>
      </c>
      <c r="AT23" s="4" t="str">
        <f>IF($C23&gt;0,'MATR.ASSET.MISURE'!AR23,"")</f>
        <v/>
      </c>
      <c r="AU23" s="4" t="str">
        <f>IF($C23&gt;0,'MATR.ASSET.MISURE'!AS23,"")</f>
        <v/>
      </c>
      <c r="AV23" s="4" t="str">
        <f>IF($C23&gt;0,'MATR.ASSET.MISURE'!AT23,"")</f>
        <v/>
      </c>
      <c r="AW23" s="4" t="str">
        <f>IF($C23&gt;0,'MATR.ASSET.MISURE'!AU23,"")</f>
        <v/>
      </c>
      <c r="AX23" s="4" t="str">
        <f>IF($C23&gt;0,'MATR.ASSET.MISURE'!AV23,"")</f>
        <v/>
      </c>
      <c r="AY23" s="4" t="str">
        <f>IF($C23&gt;0,'MATR.ASSET.MISURE'!AW23,"")</f>
        <v/>
      </c>
      <c r="AZ23" s="4" t="str">
        <f>IF($C23&gt;0,'MATR.ASSET.MISURE'!AX23,"")</f>
        <v/>
      </c>
      <c r="BA23" s="4" t="str">
        <f>IF($C23&gt;0,'MATR.ASSET.MISURE'!AY23,"")</f>
        <v/>
      </c>
      <c r="BB23" s="4" t="str">
        <f>IF($C23&gt;0,'MATR.ASSET.MISURE'!AZ23,"")</f>
        <v/>
      </c>
      <c r="BC23" s="4" t="str">
        <f>IF($C23&gt;0,'MATR.ASSET.MISURE'!BA23,"")</f>
        <v/>
      </c>
      <c r="BD23" s="4" t="str">
        <f>IF($C23&gt;0,'MATR.ASSET.MISURE'!BB23,"")</f>
        <v/>
      </c>
      <c r="BE23" s="4" t="str">
        <f>IF($C23&gt;0,'MATR.ASSET.MISURE'!BC23,"")</f>
        <v/>
      </c>
      <c r="BF23" s="4" t="str">
        <f>IF($C23&gt;0,'MATR.ASSET.MISURE'!BD23,"")</f>
        <v/>
      </c>
      <c r="BG23" s="4" t="str">
        <f>IF($C23&gt;0,'MATR.ASSET.MISURE'!BE23,"")</f>
        <v/>
      </c>
      <c r="BH23" s="4" t="str">
        <f>IF($C23&gt;0,'MATR.ASSET.MISURE'!BF23,"")</f>
        <v/>
      </c>
      <c r="BI23" s="4" t="str">
        <f>IF($C23&gt;0,'MATR.ASSET.MISURE'!BG23,"")</f>
        <v/>
      </c>
      <c r="BJ23" s="4" t="str">
        <f>IF($C23&gt;0,'MATR.ASSET.MISURE'!BH23,"")</f>
        <v/>
      </c>
      <c r="BK23" s="4" t="str">
        <f>IF($C23&gt;0,'MATR.ASSET.MISURE'!BI23,"")</f>
        <v/>
      </c>
      <c r="BL23" s="4" t="str">
        <f>IF($C23&gt;0,'MATR.ASSET.MISURE'!BJ23,"")</f>
        <v/>
      </c>
      <c r="BM23" s="4" t="str">
        <f>IF($C23&gt;0,'MATR.ASSET.MISURE'!BK23,"")</f>
        <v/>
      </c>
      <c r="BN23" s="4" t="str">
        <f>IF($C23&gt;0,'MATR.ASSET.MISURE'!BL23,"")</f>
        <v/>
      </c>
      <c r="BO23" s="4" t="str">
        <f>IF($C23&gt;0,'MATR.ASSET.MISURE'!BM23,"")</f>
        <v/>
      </c>
      <c r="BP23" s="4" t="str">
        <f>IF($C23&gt;0,'MATR.ASSET.MISURE'!BN23,"")</f>
        <v/>
      </c>
      <c r="BQ23" s="4" t="str">
        <f>IF($C23&gt;0,'MATR.ASSET.MISURE'!BO23,"")</f>
        <v/>
      </c>
      <c r="BR23" s="4" t="str">
        <f>IF($C23&gt;0,'MATR.ASSET.MISURE'!BP23,"")</f>
        <v/>
      </c>
    </row>
    <row r="24" spans="1:70" ht="45" customHeight="1" x14ac:dyDescent="0.25">
      <c r="A24" s="4"/>
      <c r="B24" s="72" t="s">
        <v>401</v>
      </c>
      <c r="C24" s="72">
        <f t="shared" si="0"/>
        <v>0</v>
      </c>
      <c r="D24" s="72">
        <f t="shared" si="1"/>
        <v>0</v>
      </c>
      <c r="E24" s="4" t="str">
        <f>IF($C24&gt;0,'MATR.ASSET.MISURE'!C24,"")</f>
        <v/>
      </c>
      <c r="F24" s="4" t="str">
        <f>IF($C24&gt;0,'MATR.ASSET.MISURE'!D24,"")</f>
        <v/>
      </c>
      <c r="G24" s="4" t="str">
        <f>IF($C24&gt;0,'MATR.ASSET.MISURE'!E24,"")</f>
        <v/>
      </c>
      <c r="H24" s="4" t="str">
        <f>IF($C24&gt;0,'MATR.ASSET.MISURE'!F24,"")</f>
        <v/>
      </c>
      <c r="I24" s="4" t="str">
        <f>IF($C24&gt;0,'MATR.ASSET.MISURE'!G24,"")</f>
        <v/>
      </c>
      <c r="J24" s="4" t="str">
        <f>IF($C24&gt;0,'MATR.ASSET.MISURE'!H24,"")</f>
        <v/>
      </c>
      <c r="K24" s="4" t="str">
        <f>IF($C24&gt;0,'MATR.ASSET.MISURE'!I24,"")</f>
        <v/>
      </c>
      <c r="L24" s="4" t="str">
        <f>IF($C24&gt;0,'MATR.ASSET.MISURE'!J24,"")</f>
        <v/>
      </c>
      <c r="M24" s="4" t="str">
        <f>IF($C24&gt;0,'MATR.ASSET.MISURE'!K24,"")</f>
        <v/>
      </c>
      <c r="N24" s="4" t="str">
        <f>IF($C24&gt;0,'MATR.ASSET.MISURE'!L24,"")</f>
        <v/>
      </c>
      <c r="O24" s="4" t="str">
        <f>IF($C24&gt;0,'MATR.ASSET.MISURE'!M24,"")</f>
        <v/>
      </c>
      <c r="P24" s="4" t="str">
        <f>IF($C24&gt;0,'MATR.ASSET.MISURE'!N24,"")</f>
        <v/>
      </c>
      <c r="Q24" s="4" t="str">
        <f>IF($C24&gt;0,'MATR.ASSET.MISURE'!O24,"")</f>
        <v/>
      </c>
      <c r="R24" s="4" t="str">
        <f>IF($C24&gt;0,'MATR.ASSET.MISURE'!P24,"")</f>
        <v/>
      </c>
      <c r="S24" s="4" t="str">
        <f>IF($C24&gt;0,'MATR.ASSET.MISURE'!Q24,"")</f>
        <v/>
      </c>
      <c r="T24" s="4" t="str">
        <f>IF($C24&gt;0,'MATR.ASSET.MISURE'!R24,"")</f>
        <v/>
      </c>
      <c r="U24" s="4" t="str">
        <f>IF($C24&gt;0,'MATR.ASSET.MISURE'!S24,"")</f>
        <v/>
      </c>
      <c r="V24" s="4" t="str">
        <f>IF($C24&gt;0,'MATR.ASSET.MISURE'!T24,"")</f>
        <v/>
      </c>
      <c r="W24" s="4" t="str">
        <f>IF($C24&gt;0,'MATR.ASSET.MISURE'!U24,"")</f>
        <v/>
      </c>
      <c r="X24" s="4" t="str">
        <f>IF($C24&gt;0,'MATR.ASSET.MISURE'!V24,"")</f>
        <v/>
      </c>
      <c r="Y24" s="4" t="str">
        <f>IF($C24&gt;0,'MATR.ASSET.MISURE'!W24,"")</f>
        <v/>
      </c>
      <c r="Z24" s="4" t="str">
        <f>IF($C24&gt;0,'MATR.ASSET.MISURE'!X24,"")</f>
        <v/>
      </c>
      <c r="AA24" s="4" t="str">
        <f>IF($C24&gt;0,'MATR.ASSET.MISURE'!Y24,"")</f>
        <v/>
      </c>
      <c r="AB24" s="4" t="str">
        <f>IF($C24&gt;0,'MATR.ASSET.MISURE'!Z24,"")</f>
        <v/>
      </c>
      <c r="AC24" s="4" t="str">
        <f>IF($C24&gt;0,'MATR.ASSET.MISURE'!AA24,"")</f>
        <v/>
      </c>
      <c r="AD24" s="4" t="str">
        <f>IF($C24&gt;0,'MATR.ASSET.MISURE'!AB24,"")</f>
        <v/>
      </c>
      <c r="AE24" s="4" t="str">
        <f>IF($C24&gt;0,'MATR.ASSET.MISURE'!AC24,"")</f>
        <v/>
      </c>
      <c r="AF24" s="4" t="str">
        <f>IF($C24&gt;0,'MATR.ASSET.MISURE'!AD24,"")</f>
        <v/>
      </c>
      <c r="AG24" s="4" t="str">
        <f>IF($C24&gt;0,'MATR.ASSET.MISURE'!AE24,"")</f>
        <v/>
      </c>
      <c r="AH24" s="4" t="str">
        <f>IF($C24&gt;0,'MATR.ASSET.MISURE'!AF24,"")</f>
        <v/>
      </c>
      <c r="AI24" s="4" t="str">
        <f>IF($C24&gt;0,'MATR.ASSET.MISURE'!AG24,"")</f>
        <v/>
      </c>
      <c r="AJ24" s="4" t="str">
        <f>IF($C24&gt;0,'MATR.ASSET.MISURE'!AH24,"")</f>
        <v/>
      </c>
      <c r="AK24" s="4" t="str">
        <f>IF($C24&gt;0,'MATR.ASSET.MISURE'!AI24,"")</f>
        <v/>
      </c>
      <c r="AL24" s="4" t="str">
        <f>IF($C24&gt;0,'MATR.ASSET.MISURE'!AJ24,"")</f>
        <v/>
      </c>
      <c r="AM24" s="4" t="str">
        <f>IF($C24&gt;0,'MATR.ASSET.MISURE'!AK24,"")</f>
        <v/>
      </c>
      <c r="AN24" s="4" t="str">
        <f>IF($C24&gt;0,'MATR.ASSET.MISURE'!AL24,"")</f>
        <v/>
      </c>
      <c r="AO24" s="4" t="str">
        <f>IF($C24&gt;0,'MATR.ASSET.MISURE'!AM24,"")</f>
        <v/>
      </c>
      <c r="AP24" s="4" t="str">
        <f>IF($C24&gt;0,'MATR.ASSET.MISURE'!AN24,"")</f>
        <v/>
      </c>
      <c r="AQ24" s="4" t="str">
        <f>IF($C24&gt;0,'MATR.ASSET.MISURE'!AO24,"")</f>
        <v/>
      </c>
      <c r="AR24" s="4" t="str">
        <f>IF($C24&gt;0,'MATR.ASSET.MISURE'!AP24,"")</f>
        <v/>
      </c>
      <c r="AS24" s="4" t="str">
        <f>IF($C24&gt;0,'MATR.ASSET.MISURE'!AQ24,"")</f>
        <v/>
      </c>
      <c r="AT24" s="4" t="str">
        <f>IF($C24&gt;0,'MATR.ASSET.MISURE'!AR24,"")</f>
        <v/>
      </c>
      <c r="AU24" s="4" t="str">
        <f>IF($C24&gt;0,'MATR.ASSET.MISURE'!AS24,"")</f>
        <v/>
      </c>
      <c r="AV24" s="4" t="str">
        <f>IF($C24&gt;0,'MATR.ASSET.MISURE'!AT24,"")</f>
        <v/>
      </c>
      <c r="AW24" s="4" t="str">
        <f>IF($C24&gt;0,'MATR.ASSET.MISURE'!AU24,"")</f>
        <v/>
      </c>
      <c r="AX24" s="4" t="str">
        <f>IF($C24&gt;0,'MATR.ASSET.MISURE'!AV24,"")</f>
        <v/>
      </c>
      <c r="AY24" s="4" t="str">
        <f>IF($C24&gt;0,'MATR.ASSET.MISURE'!AW24,"")</f>
        <v/>
      </c>
      <c r="AZ24" s="4" t="str">
        <f>IF($C24&gt;0,'MATR.ASSET.MISURE'!AX24,"")</f>
        <v/>
      </c>
      <c r="BA24" s="4" t="str">
        <f>IF($C24&gt;0,'MATR.ASSET.MISURE'!AY24,"")</f>
        <v/>
      </c>
      <c r="BB24" s="4" t="str">
        <f>IF($C24&gt;0,'MATR.ASSET.MISURE'!AZ24,"")</f>
        <v/>
      </c>
      <c r="BC24" s="4" t="str">
        <f>IF($C24&gt;0,'MATR.ASSET.MISURE'!BA24,"")</f>
        <v/>
      </c>
      <c r="BD24" s="4" t="str">
        <f>IF($C24&gt;0,'MATR.ASSET.MISURE'!BB24,"")</f>
        <v/>
      </c>
      <c r="BE24" s="4" t="str">
        <f>IF($C24&gt;0,'MATR.ASSET.MISURE'!BC24,"")</f>
        <v/>
      </c>
      <c r="BF24" s="4" t="str">
        <f>IF($C24&gt;0,'MATR.ASSET.MISURE'!BD24,"")</f>
        <v/>
      </c>
      <c r="BG24" s="4" t="str">
        <f>IF($C24&gt;0,'MATR.ASSET.MISURE'!BE24,"")</f>
        <v/>
      </c>
      <c r="BH24" s="4" t="str">
        <f>IF($C24&gt;0,'MATR.ASSET.MISURE'!BF24,"")</f>
        <v/>
      </c>
      <c r="BI24" s="4" t="str">
        <f>IF($C24&gt;0,'MATR.ASSET.MISURE'!BG24,"")</f>
        <v/>
      </c>
      <c r="BJ24" s="4" t="str">
        <f>IF($C24&gt;0,'MATR.ASSET.MISURE'!BH24,"")</f>
        <v/>
      </c>
      <c r="BK24" s="4" t="str">
        <f>IF($C24&gt;0,'MATR.ASSET.MISURE'!BI24,"")</f>
        <v/>
      </c>
      <c r="BL24" s="4" t="str">
        <f>IF($C24&gt;0,'MATR.ASSET.MISURE'!BJ24,"")</f>
        <v/>
      </c>
      <c r="BM24" s="4" t="str">
        <f>IF($C24&gt;0,'MATR.ASSET.MISURE'!BK24,"")</f>
        <v/>
      </c>
      <c r="BN24" s="4" t="str">
        <f>IF($C24&gt;0,'MATR.ASSET.MISURE'!BL24,"")</f>
        <v/>
      </c>
      <c r="BO24" s="4" t="str">
        <f>IF($C24&gt;0,'MATR.ASSET.MISURE'!BM24,"")</f>
        <v/>
      </c>
      <c r="BP24" s="4" t="str">
        <f>IF($C24&gt;0,'MATR.ASSET.MISURE'!BN24,"")</f>
        <v/>
      </c>
      <c r="BQ24" s="4" t="str">
        <f>IF($C24&gt;0,'MATR.ASSET.MISURE'!BO24,"")</f>
        <v/>
      </c>
      <c r="BR24" s="4" t="str">
        <f>IF($C24&gt;0,'MATR.ASSET.MISURE'!BP24,"")</f>
        <v/>
      </c>
    </row>
    <row r="25" spans="1:70" ht="45" customHeight="1" x14ac:dyDescent="0.25">
      <c r="A25" s="4"/>
      <c r="B25" s="72" t="s">
        <v>402</v>
      </c>
      <c r="C25" s="72">
        <f t="shared" si="0"/>
        <v>0</v>
      </c>
      <c r="D25" s="72">
        <f t="shared" si="1"/>
        <v>0</v>
      </c>
      <c r="E25" s="4" t="str">
        <f>IF($C25&gt;0,'MATR.ASSET.MISURE'!C25,"")</f>
        <v/>
      </c>
      <c r="F25" s="4" t="str">
        <f>IF($C25&gt;0,'MATR.ASSET.MISURE'!D25,"")</f>
        <v/>
      </c>
      <c r="G25" s="4" t="str">
        <f>IF($C25&gt;0,'MATR.ASSET.MISURE'!E25,"")</f>
        <v/>
      </c>
      <c r="H25" s="4" t="str">
        <f>IF($C25&gt;0,'MATR.ASSET.MISURE'!F25,"")</f>
        <v/>
      </c>
      <c r="I25" s="4" t="str">
        <f>IF($C25&gt;0,'MATR.ASSET.MISURE'!G25,"")</f>
        <v/>
      </c>
      <c r="J25" s="4" t="str">
        <f>IF($C25&gt;0,'MATR.ASSET.MISURE'!H25,"")</f>
        <v/>
      </c>
      <c r="K25" s="4" t="str">
        <f>IF($C25&gt;0,'MATR.ASSET.MISURE'!I25,"")</f>
        <v/>
      </c>
      <c r="L25" s="4" t="str">
        <f>IF($C25&gt;0,'MATR.ASSET.MISURE'!J25,"")</f>
        <v/>
      </c>
      <c r="M25" s="4" t="str">
        <f>IF($C25&gt;0,'MATR.ASSET.MISURE'!K25,"")</f>
        <v/>
      </c>
      <c r="N25" s="4" t="str">
        <f>IF($C25&gt;0,'MATR.ASSET.MISURE'!L25,"")</f>
        <v/>
      </c>
      <c r="O25" s="4" t="str">
        <f>IF($C25&gt;0,'MATR.ASSET.MISURE'!M25,"")</f>
        <v/>
      </c>
      <c r="P25" s="4" t="str">
        <f>IF($C25&gt;0,'MATR.ASSET.MISURE'!N25,"")</f>
        <v/>
      </c>
      <c r="Q25" s="4" t="str">
        <f>IF($C25&gt;0,'MATR.ASSET.MISURE'!O25,"")</f>
        <v/>
      </c>
      <c r="R25" s="4" t="str">
        <f>IF($C25&gt;0,'MATR.ASSET.MISURE'!P25,"")</f>
        <v/>
      </c>
      <c r="S25" s="4" t="str">
        <f>IF($C25&gt;0,'MATR.ASSET.MISURE'!Q25,"")</f>
        <v/>
      </c>
      <c r="T25" s="4" t="str">
        <f>IF($C25&gt;0,'MATR.ASSET.MISURE'!R25,"")</f>
        <v/>
      </c>
      <c r="U25" s="4" t="str">
        <f>IF($C25&gt;0,'MATR.ASSET.MISURE'!S25,"")</f>
        <v/>
      </c>
      <c r="V25" s="4" t="str">
        <f>IF($C25&gt;0,'MATR.ASSET.MISURE'!T25,"")</f>
        <v/>
      </c>
      <c r="W25" s="4" t="str">
        <f>IF($C25&gt;0,'MATR.ASSET.MISURE'!U25,"")</f>
        <v/>
      </c>
      <c r="X25" s="4" t="str">
        <f>IF($C25&gt;0,'MATR.ASSET.MISURE'!V25,"")</f>
        <v/>
      </c>
      <c r="Y25" s="4" t="str">
        <f>IF($C25&gt;0,'MATR.ASSET.MISURE'!W25,"")</f>
        <v/>
      </c>
      <c r="Z25" s="4" t="str">
        <f>IF($C25&gt;0,'MATR.ASSET.MISURE'!X25,"")</f>
        <v/>
      </c>
      <c r="AA25" s="4" t="str">
        <f>IF($C25&gt;0,'MATR.ASSET.MISURE'!Y25,"")</f>
        <v/>
      </c>
      <c r="AB25" s="4" t="str">
        <f>IF($C25&gt;0,'MATR.ASSET.MISURE'!Z25,"")</f>
        <v/>
      </c>
      <c r="AC25" s="4" t="str">
        <f>IF($C25&gt;0,'MATR.ASSET.MISURE'!AA25,"")</f>
        <v/>
      </c>
      <c r="AD25" s="4" t="str">
        <f>IF($C25&gt;0,'MATR.ASSET.MISURE'!AB25,"")</f>
        <v/>
      </c>
      <c r="AE25" s="4" t="str">
        <f>IF($C25&gt;0,'MATR.ASSET.MISURE'!AC25,"")</f>
        <v/>
      </c>
      <c r="AF25" s="4" t="str">
        <f>IF($C25&gt;0,'MATR.ASSET.MISURE'!AD25,"")</f>
        <v/>
      </c>
      <c r="AG25" s="4" t="str">
        <f>IF($C25&gt;0,'MATR.ASSET.MISURE'!AE25,"")</f>
        <v/>
      </c>
      <c r="AH25" s="4" t="str">
        <f>IF($C25&gt;0,'MATR.ASSET.MISURE'!AF25,"")</f>
        <v/>
      </c>
      <c r="AI25" s="4" t="str">
        <f>IF($C25&gt;0,'MATR.ASSET.MISURE'!AG25,"")</f>
        <v/>
      </c>
      <c r="AJ25" s="4" t="str">
        <f>IF($C25&gt;0,'MATR.ASSET.MISURE'!AH25,"")</f>
        <v/>
      </c>
      <c r="AK25" s="4" t="str">
        <f>IF($C25&gt;0,'MATR.ASSET.MISURE'!AI25,"")</f>
        <v/>
      </c>
      <c r="AL25" s="4" t="str">
        <f>IF($C25&gt;0,'MATR.ASSET.MISURE'!AJ25,"")</f>
        <v/>
      </c>
      <c r="AM25" s="4" t="str">
        <f>IF($C25&gt;0,'MATR.ASSET.MISURE'!AK25,"")</f>
        <v/>
      </c>
      <c r="AN25" s="4" t="str">
        <f>IF($C25&gt;0,'MATR.ASSET.MISURE'!AL25,"")</f>
        <v/>
      </c>
      <c r="AO25" s="4" t="str">
        <f>IF($C25&gt;0,'MATR.ASSET.MISURE'!AM25,"")</f>
        <v/>
      </c>
      <c r="AP25" s="4" t="str">
        <f>IF($C25&gt;0,'MATR.ASSET.MISURE'!AN25,"")</f>
        <v/>
      </c>
      <c r="AQ25" s="4" t="str">
        <f>IF($C25&gt;0,'MATR.ASSET.MISURE'!AO25,"")</f>
        <v/>
      </c>
      <c r="AR25" s="4" t="str">
        <f>IF($C25&gt;0,'MATR.ASSET.MISURE'!AP25,"")</f>
        <v/>
      </c>
      <c r="AS25" s="4" t="str">
        <f>IF($C25&gt;0,'MATR.ASSET.MISURE'!AQ25,"")</f>
        <v/>
      </c>
      <c r="AT25" s="4" t="str">
        <f>IF($C25&gt;0,'MATR.ASSET.MISURE'!AR25,"")</f>
        <v/>
      </c>
      <c r="AU25" s="4" t="str">
        <f>IF($C25&gt;0,'MATR.ASSET.MISURE'!AS25,"")</f>
        <v/>
      </c>
      <c r="AV25" s="4" t="str">
        <f>IF($C25&gt;0,'MATR.ASSET.MISURE'!AT25,"")</f>
        <v/>
      </c>
      <c r="AW25" s="4" t="str">
        <f>IF($C25&gt;0,'MATR.ASSET.MISURE'!AU25,"")</f>
        <v/>
      </c>
      <c r="AX25" s="4" t="str">
        <f>IF($C25&gt;0,'MATR.ASSET.MISURE'!AV25,"")</f>
        <v/>
      </c>
      <c r="AY25" s="4" t="str">
        <f>IF($C25&gt;0,'MATR.ASSET.MISURE'!AW25,"")</f>
        <v/>
      </c>
      <c r="AZ25" s="4" t="str">
        <f>IF($C25&gt;0,'MATR.ASSET.MISURE'!AX25,"")</f>
        <v/>
      </c>
      <c r="BA25" s="4" t="str">
        <f>IF($C25&gt;0,'MATR.ASSET.MISURE'!AY25,"")</f>
        <v/>
      </c>
      <c r="BB25" s="4" t="str">
        <f>IF($C25&gt;0,'MATR.ASSET.MISURE'!AZ25,"")</f>
        <v/>
      </c>
      <c r="BC25" s="4" t="str">
        <f>IF($C25&gt;0,'MATR.ASSET.MISURE'!BA25,"")</f>
        <v/>
      </c>
      <c r="BD25" s="4" t="str">
        <f>IF($C25&gt;0,'MATR.ASSET.MISURE'!BB25,"")</f>
        <v/>
      </c>
      <c r="BE25" s="4" t="str">
        <f>IF($C25&gt;0,'MATR.ASSET.MISURE'!BC25,"")</f>
        <v/>
      </c>
      <c r="BF25" s="4" t="str">
        <f>IF($C25&gt;0,'MATR.ASSET.MISURE'!BD25,"")</f>
        <v/>
      </c>
      <c r="BG25" s="4" t="str">
        <f>IF($C25&gt;0,'MATR.ASSET.MISURE'!BE25,"")</f>
        <v/>
      </c>
      <c r="BH25" s="4" t="str">
        <f>IF($C25&gt;0,'MATR.ASSET.MISURE'!BF25,"")</f>
        <v/>
      </c>
      <c r="BI25" s="4" t="str">
        <f>IF($C25&gt;0,'MATR.ASSET.MISURE'!BG25,"")</f>
        <v/>
      </c>
      <c r="BJ25" s="4" t="str">
        <f>IF($C25&gt;0,'MATR.ASSET.MISURE'!BH25,"")</f>
        <v/>
      </c>
      <c r="BK25" s="4" t="str">
        <f>IF($C25&gt;0,'MATR.ASSET.MISURE'!BI25,"")</f>
        <v/>
      </c>
      <c r="BL25" s="4" t="str">
        <f>IF($C25&gt;0,'MATR.ASSET.MISURE'!BJ25,"")</f>
        <v/>
      </c>
      <c r="BM25" s="4" t="str">
        <f>IF($C25&gt;0,'MATR.ASSET.MISURE'!BK25,"")</f>
        <v/>
      </c>
      <c r="BN25" s="4" t="str">
        <f>IF($C25&gt;0,'MATR.ASSET.MISURE'!BL25,"")</f>
        <v/>
      </c>
      <c r="BO25" s="4" t="str">
        <f>IF($C25&gt;0,'MATR.ASSET.MISURE'!BM25,"")</f>
        <v/>
      </c>
      <c r="BP25" s="4" t="str">
        <f>IF($C25&gt;0,'MATR.ASSET.MISURE'!BN25,"")</f>
        <v/>
      </c>
      <c r="BQ25" s="4" t="str">
        <f>IF($C25&gt;0,'MATR.ASSET.MISURE'!BO25,"")</f>
        <v/>
      </c>
      <c r="BR25" s="4" t="str">
        <f>IF($C25&gt;0,'MATR.ASSET.MISURE'!BP25,"")</f>
        <v/>
      </c>
    </row>
    <row r="26" spans="1:70" ht="45" customHeight="1" x14ac:dyDescent="0.25">
      <c r="A26" s="4"/>
      <c r="B26" s="72" t="s">
        <v>403</v>
      </c>
      <c r="C26" s="72">
        <f t="shared" si="0"/>
        <v>0</v>
      </c>
      <c r="D26" s="72">
        <f t="shared" si="1"/>
        <v>0</v>
      </c>
      <c r="E26" s="4" t="str">
        <f>IF($C26&gt;0,'MATR.ASSET.MISURE'!C26,"")</f>
        <v/>
      </c>
      <c r="F26" s="4" t="str">
        <f>IF($C26&gt;0,'MATR.ASSET.MISURE'!D26,"")</f>
        <v/>
      </c>
      <c r="G26" s="4" t="str">
        <f>IF($C26&gt;0,'MATR.ASSET.MISURE'!E26,"")</f>
        <v/>
      </c>
      <c r="H26" s="4" t="str">
        <f>IF($C26&gt;0,'MATR.ASSET.MISURE'!F26,"")</f>
        <v/>
      </c>
      <c r="I26" s="4" t="str">
        <f>IF($C26&gt;0,'MATR.ASSET.MISURE'!G26,"")</f>
        <v/>
      </c>
      <c r="J26" s="4" t="str">
        <f>IF($C26&gt;0,'MATR.ASSET.MISURE'!H26,"")</f>
        <v/>
      </c>
      <c r="K26" s="4" t="str">
        <f>IF($C26&gt;0,'MATR.ASSET.MISURE'!I26,"")</f>
        <v/>
      </c>
      <c r="L26" s="4" t="str">
        <f>IF($C26&gt;0,'MATR.ASSET.MISURE'!J26,"")</f>
        <v/>
      </c>
      <c r="M26" s="4" t="str">
        <f>IF($C26&gt;0,'MATR.ASSET.MISURE'!K26,"")</f>
        <v/>
      </c>
      <c r="N26" s="4" t="str">
        <f>IF($C26&gt;0,'MATR.ASSET.MISURE'!L26,"")</f>
        <v/>
      </c>
      <c r="O26" s="4" t="str">
        <f>IF($C26&gt;0,'MATR.ASSET.MISURE'!M26,"")</f>
        <v/>
      </c>
      <c r="P26" s="4" t="str">
        <f>IF($C26&gt;0,'MATR.ASSET.MISURE'!N26,"")</f>
        <v/>
      </c>
      <c r="Q26" s="4" t="str">
        <f>IF($C26&gt;0,'MATR.ASSET.MISURE'!O26,"")</f>
        <v/>
      </c>
      <c r="R26" s="4" t="str">
        <f>IF($C26&gt;0,'MATR.ASSET.MISURE'!P26,"")</f>
        <v/>
      </c>
      <c r="S26" s="4" t="str">
        <f>IF($C26&gt;0,'MATR.ASSET.MISURE'!Q26,"")</f>
        <v/>
      </c>
      <c r="T26" s="4" t="str">
        <f>IF($C26&gt;0,'MATR.ASSET.MISURE'!R26,"")</f>
        <v/>
      </c>
      <c r="U26" s="4" t="str">
        <f>IF($C26&gt;0,'MATR.ASSET.MISURE'!S26,"")</f>
        <v/>
      </c>
      <c r="V26" s="4" t="str">
        <f>IF($C26&gt;0,'MATR.ASSET.MISURE'!T26,"")</f>
        <v/>
      </c>
      <c r="W26" s="4" t="str">
        <f>IF($C26&gt;0,'MATR.ASSET.MISURE'!U26,"")</f>
        <v/>
      </c>
      <c r="X26" s="4" t="str">
        <f>IF($C26&gt;0,'MATR.ASSET.MISURE'!V26,"")</f>
        <v/>
      </c>
      <c r="Y26" s="4" t="str">
        <f>IF($C26&gt;0,'MATR.ASSET.MISURE'!W26,"")</f>
        <v/>
      </c>
      <c r="Z26" s="4" t="str">
        <f>IF($C26&gt;0,'MATR.ASSET.MISURE'!X26,"")</f>
        <v/>
      </c>
      <c r="AA26" s="4" t="str">
        <f>IF($C26&gt;0,'MATR.ASSET.MISURE'!Y26,"")</f>
        <v/>
      </c>
      <c r="AB26" s="4" t="str">
        <f>IF($C26&gt;0,'MATR.ASSET.MISURE'!Z26,"")</f>
        <v/>
      </c>
      <c r="AC26" s="4" t="str">
        <f>IF($C26&gt;0,'MATR.ASSET.MISURE'!AA26,"")</f>
        <v/>
      </c>
      <c r="AD26" s="4" t="str">
        <f>IF($C26&gt;0,'MATR.ASSET.MISURE'!AB26,"")</f>
        <v/>
      </c>
      <c r="AE26" s="4" t="str">
        <f>IF($C26&gt;0,'MATR.ASSET.MISURE'!AC26,"")</f>
        <v/>
      </c>
      <c r="AF26" s="4" t="str">
        <f>IF($C26&gt;0,'MATR.ASSET.MISURE'!AD26,"")</f>
        <v/>
      </c>
      <c r="AG26" s="4" t="str">
        <f>IF($C26&gt;0,'MATR.ASSET.MISURE'!AE26,"")</f>
        <v/>
      </c>
      <c r="AH26" s="4" t="str">
        <f>IF($C26&gt;0,'MATR.ASSET.MISURE'!AF26,"")</f>
        <v/>
      </c>
      <c r="AI26" s="4" t="str">
        <f>IF($C26&gt;0,'MATR.ASSET.MISURE'!AG26,"")</f>
        <v/>
      </c>
      <c r="AJ26" s="4" t="str">
        <f>IF($C26&gt;0,'MATR.ASSET.MISURE'!AH26,"")</f>
        <v/>
      </c>
      <c r="AK26" s="4" t="str">
        <f>IF($C26&gt;0,'MATR.ASSET.MISURE'!AI26,"")</f>
        <v/>
      </c>
      <c r="AL26" s="4" t="str">
        <f>IF($C26&gt;0,'MATR.ASSET.MISURE'!AJ26,"")</f>
        <v/>
      </c>
      <c r="AM26" s="4" t="str">
        <f>IF($C26&gt;0,'MATR.ASSET.MISURE'!AK26,"")</f>
        <v/>
      </c>
      <c r="AN26" s="4" t="str">
        <f>IF($C26&gt;0,'MATR.ASSET.MISURE'!AL26,"")</f>
        <v/>
      </c>
      <c r="AO26" s="4" t="str">
        <f>IF($C26&gt;0,'MATR.ASSET.MISURE'!AM26,"")</f>
        <v/>
      </c>
      <c r="AP26" s="4" t="str">
        <f>IF($C26&gt;0,'MATR.ASSET.MISURE'!AN26,"")</f>
        <v/>
      </c>
      <c r="AQ26" s="4" t="str">
        <f>IF($C26&gt;0,'MATR.ASSET.MISURE'!AO26,"")</f>
        <v/>
      </c>
      <c r="AR26" s="4" t="str">
        <f>IF($C26&gt;0,'MATR.ASSET.MISURE'!AP26,"")</f>
        <v/>
      </c>
      <c r="AS26" s="4" t="str">
        <f>IF($C26&gt;0,'MATR.ASSET.MISURE'!AQ26,"")</f>
        <v/>
      </c>
      <c r="AT26" s="4" t="str">
        <f>IF($C26&gt;0,'MATR.ASSET.MISURE'!AR26,"")</f>
        <v/>
      </c>
      <c r="AU26" s="4" t="str">
        <f>IF($C26&gt;0,'MATR.ASSET.MISURE'!AS26,"")</f>
        <v/>
      </c>
      <c r="AV26" s="4" t="str">
        <f>IF($C26&gt;0,'MATR.ASSET.MISURE'!AT26,"")</f>
        <v/>
      </c>
      <c r="AW26" s="4" t="str">
        <f>IF($C26&gt;0,'MATR.ASSET.MISURE'!AU26,"")</f>
        <v/>
      </c>
      <c r="AX26" s="4" t="str">
        <f>IF($C26&gt;0,'MATR.ASSET.MISURE'!AV26,"")</f>
        <v/>
      </c>
      <c r="AY26" s="4" t="str">
        <f>IF($C26&gt;0,'MATR.ASSET.MISURE'!AW26,"")</f>
        <v/>
      </c>
      <c r="AZ26" s="4" t="str">
        <f>IF($C26&gt;0,'MATR.ASSET.MISURE'!AX26,"")</f>
        <v/>
      </c>
      <c r="BA26" s="4" t="str">
        <f>IF($C26&gt;0,'MATR.ASSET.MISURE'!AY26,"")</f>
        <v/>
      </c>
      <c r="BB26" s="4" t="str">
        <f>IF($C26&gt;0,'MATR.ASSET.MISURE'!AZ26,"")</f>
        <v/>
      </c>
      <c r="BC26" s="4" t="str">
        <f>IF($C26&gt;0,'MATR.ASSET.MISURE'!BA26,"")</f>
        <v/>
      </c>
      <c r="BD26" s="4" t="str">
        <f>IF($C26&gt;0,'MATR.ASSET.MISURE'!BB26,"")</f>
        <v/>
      </c>
      <c r="BE26" s="4" t="str">
        <f>IF($C26&gt;0,'MATR.ASSET.MISURE'!BC26,"")</f>
        <v/>
      </c>
      <c r="BF26" s="4" t="str">
        <f>IF($C26&gt;0,'MATR.ASSET.MISURE'!BD26,"")</f>
        <v/>
      </c>
      <c r="BG26" s="4" t="str">
        <f>IF($C26&gt;0,'MATR.ASSET.MISURE'!BE26,"")</f>
        <v/>
      </c>
      <c r="BH26" s="4" t="str">
        <f>IF($C26&gt;0,'MATR.ASSET.MISURE'!BF26,"")</f>
        <v/>
      </c>
      <c r="BI26" s="4" t="str">
        <f>IF($C26&gt;0,'MATR.ASSET.MISURE'!BG26,"")</f>
        <v/>
      </c>
      <c r="BJ26" s="4" t="str">
        <f>IF($C26&gt;0,'MATR.ASSET.MISURE'!BH26,"")</f>
        <v/>
      </c>
      <c r="BK26" s="4" t="str">
        <f>IF($C26&gt;0,'MATR.ASSET.MISURE'!BI26,"")</f>
        <v/>
      </c>
      <c r="BL26" s="4" t="str">
        <f>IF($C26&gt;0,'MATR.ASSET.MISURE'!BJ26,"")</f>
        <v/>
      </c>
      <c r="BM26" s="4" t="str">
        <f>IF($C26&gt;0,'MATR.ASSET.MISURE'!BK26,"")</f>
        <v/>
      </c>
      <c r="BN26" s="4" t="str">
        <f>IF($C26&gt;0,'MATR.ASSET.MISURE'!BL26,"")</f>
        <v/>
      </c>
      <c r="BO26" s="4" t="str">
        <f>IF($C26&gt;0,'MATR.ASSET.MISURE'!BM26,"")</f>
        <v/>
      </c>
      <c r="BP26" s="4" t="str">
        <f>IF($C26&gt;0,'MATR.ASSET.MISURE'!BN26,"")</f>
        <v/>
      </c>
      <c r="BQ26" s="4" t="str">
        <f>IF($C26&gt;0,'MATR.ASSET.MISURE'!BO26,"")</f>
        <v/>
      </c>
      <c r="BR26" s="4" t="str">
        <f>IF($C26&gt;0,'MATR.ASSET.MISURE'!BP26,"")</f>
        <v/>
      </c>
    </row>
    <row r="28" spans="1:70" x14ac:dyDescent="0.25">
      <c r="E28" s="75" t="str">
        <f>IF(E29&gt;0,"Sì","No")</f>
        <v>Sì</v>
      </c>
      <c r="F28" s="75" t="str">
        <f t="shared" ref="F28:BQ28" si="2">IF(F29&gt;0,"Sì","No")</f>
        <v>Sì</v>
      </c>
      <c r="G28" s="75" t="str">
        <f t="shared" si="2"/>
        <v>Sì</v>
      </c>
      <c r="H28" s="75" t="str">
        <f t="shared" si="2"/>
        <v>Sì</v>
      </c>
      <c r="I28" s="75" t="str">
        <f t="shared" si="2"/>
        <v>Sì</v>
      </c>
      <c r="J28" s="75" t="str">
        <f t="shared" si="2"/>
        <v>Sì</v>
      </c>
      <c r="K28" s="75" t="str">
        <f t="shared" si="2"/>
        <v>Sì</v>
      </c>
      <c r="L28" s="75" t="str">
        <f t="shared" si="2"/>
        <v>Sì</v>
      </c>
      <c r="M28" s="75" t="str">
        <f t="shared" si="2"/>
        <v>Sì</v>
      </c>
      <c r="N28" s="75" t="str">
        <f t="shared" si="2"/>
        <v>Sì</v>
      </c>
      <c r="O28" s="75" t="str">
        <f t="shared" si="2"/>
        <v>Sì</v>
      </c>
      <c r="P28" s="75" t="str">
        <f t="shared" si="2"/>
        <v>Sì</v>
      </c>
      <c r="Q28" s="75" t="str">
        <f t="shared" si="2"/>
        <v>Sì</v>
      </c>
      <c r="R28" s="75" t="str">
        <f t="shared" si="2"/>
        <v>Sì</v>
      </c>
      <c r="S28" s="75" t="str">
        <f t="shared" si="2"/>
        <v>Sì</v>
      </c>
      <c r="T28" s="75" t="str">
        <f t="shared" si="2"/>
        <v>Sì</v>
      </c>
      <c r="U28" s="75" t="str">
        <f t="shared" si="2"/>
        <v>Sì</v>
      </c>
      <c r="V28" s="75" t="str">
        <f t="shared" si="2"/>
        <v>Sì</v>
      </c>
      <c r="W28" s="75" t="str">
        <f t="shared" si="2"/>
        <v>Sì</v>
      </c>
      <c r="X28" s="75" t="str">
        <f t="shared" si="2"/>
        <v>Sì</v>
      </c>
      <c r="Y28" s="75" t="str">
        <f t="shared" si="2"/>
        <v>Sì</v>
      </c>
      <c r="Z28" s="75" t="str">
        <f t="shared" si="2"/>
        <v>Sì</v>
      </c>
      <c r="AA28" s="75" t="str">
        <f t="shared" si="2"/>
        <v>Sì</v>
      </c>
      <c r="AB28" s="75" t="str">
        <f t="shared" si="2"/>
        <v>Sì</v>
      </c>
      <c r="AC28" s="75" t="str">
        <f t="shared" si="2"/>
        <v>Sì</v>
      </c>
      <c r="AD28" s="75" t="str">
        <f t="shared" si="2"/>
        <v>Sì</v>
      </c>
      <c r="AE28" s="75" t="str">
        <f t="shared" si="2"/>
        <v>Sì</v>
      </c>
      <c r="AF28" s="75" t="str">
        <f t="shared" si="2"/>
        <v>Sì</v>
      </c>
      <c r="AG28" s="75" t="str">
        <f t="shared" si="2"/>
        <v>Sì</v>
      </c>
      <c r="AH28" s="75" t="str">
        <f t="shared" si="2"/>
        <v>Sì</v>
      </c>
      <c r="AI28" s="75" t="str">
        <f t="shared" si="2"/>
        <v>Sì</v>
      </c>
      <c r="AJ28" s="75" t="str">
        <f t="shared" si="2"/>
        <v>Sì</v>
      </c>
      <c r="AK28" s="75" t="str">
        <f t="shared" si="2"/>
        <v>Sì</v>
      </c>
      <c r="AL28" s="75" t="str">
        <f t="shared" si="2"/>
        <v>Sì</v>
      </c>
      <c r="AM28" s="75" t="str">
        <f t="shared" si="2"/>
        <v>Sì</v>
      </c>
      <c r="AN28" s="75" t="str">
        <f t="shared" si="2"/>
        <v>Sì</v>
      </c>
      <c r="AO28" s="75" t="str">
        <f t="shared" si="2"/>
        <v>Sì</v>
      </c>
      <c r="AP28" s="75" t="str">
        <f t="shared" si="2"/>
        <v>Sì</v>
      </c>
      <c r="AQ28" s="75" t="str">
        <f t="shared" si="2"/>
        <v>Sì</v>
      </c>
      <c r="AR28" s="75" t="str">
        <f t="shared" si="2"/>
        <v>Sì</v>
      </c>
      <c r="AS28" s="75" t="str">
        <f t="shared" si="2"/>
        <v>Sì</v>
      </c>
      <c r="AT28" s="75" t="str">
        <f t="shared" si="2"/>
        <v>Sì</v>
      </c>
      <c r="AU28" s="75" t="str">
        <f t="shared" si="2"/>
        <v>Sì</v>
      </c>
      <c r="AV28" s="75" t="str">
        <f t="shared" si="2"/>
        <v>Sì</v>
      </c>
      <c r="AW28" s="75" t="str">
        <f t="shared" si="2"/>
        <v>Sì</v>
      </c>
      <c r="AX28" s="75" t="str">
        <f t="shared" si="2"/>
        <v>Sì</v>
      </c>
      <c r="AY28" s="75" t="str">
        <f t="shared" si="2"/>
        <v>Sì</v>
      </c>
      <c r="AZ28" s="75" t="str">
        <f t="shared" si="2"/>
        <v>Sì</v>
      </c>
      <c r="BA28" s="75" t="str">
        <f t="shared" si="2"/>
        <v>Sì</v>
      </c>
      <c r="BB28" s="75" t="str">
        <f t="shared" si="2"/>
        <v>Sì</v>
      </c>
      <c r="BC28" s="75" t="str">
        <f t="shared" si="2"/>
        <v>Sì</v>
      </c>
      <c r="BD28" s="75" t="str">
        <f t="shared" si="2"/>
        <v>Sì</v>
      </c>
      <c r="BE28" s="75" t="str">
        <f t="shared" si="2"/>
        <v>Sì</v>
      </c>
      <c r="BF28" s="75" t="str">
        <f t="shared" si="2"/>
        <v>Sì</v>
      </c>
      <c r="BG28" s="75" t="str">
        <f t="shared" si="2"/>
        <v>Sì</v>
      </c>
      <c r="BH28" s="75" t="str">
        <f t="shared" si="2"/>
        <v>Sì</v>
      </c>
      <c r="BI28" s="75" t="str">
        <f t="shared" si="2"/>
        <v>Sì</v>
      </c>
      <c r="BJ28" s="75" t="str">
        <f t="shared" si="2"/>
        <v>Sì</v>
      </c>
      <c r="BK28" s="75" t="str">
        <f t="shared" si="2"/>
        <v>Sì</v>
      </c>
      <c r="BL28" s="75" t="str">
        <f t="shared" si="2"/>
        <v>Sì</v>
      </c>
      <c r="BM28" s="75" t="str">
        <f t="shared" si="2"/>
        <v>Sì</v>
      </c>
      <c r="BN28" s="75" t="str">
        <f t="shared" si="2"/>
        <v>Sì</v>
      </c>
      <c r="BO28" s="75" t="str">
        <f t="shared" si="2"/>
        <v>Sì</v>
      </c>
      <c r="BP28" s="75" t="str">
        <f t="shared" si="2"/>
        <v>Sì</v>
      </c>
      <c r="BQ28" s="75" t="str">
        <f t="shared" si="2"/>
        <v>Sì</v>
      </c>
      <c r="BR28" s="75" t="str">
        <f t="shared" ref="BR28" si="3">IF(BR29&gt;0,"Sì","No")</f>
        <v>Sì</v>
      </c>
    </row>
    <row r="29" spans="1:70" x14ac:dyDescent="0.25">
      <c r="E29" s="75">
        <f>COUNTIF(E3:E26,"X")</f>
        <v>4</v>
      </c>
      <c r="F29" s="75">
        <f t="shared" ref="F29:BQ29" si="4">COUNTIF(F3:F26,"X")</f>
        <v>6</v>
      </c>
      <c r="G29" s="75">
        <f t="shared" si="4"/>
        <v>12</v>
      </c>
      <c r="H29" s="75">
        <f t="shared" si="4"/>
        <v>6</v>
      </c>
      <c r="I29" s="75">
        <f t="shared" si="4"/>
        <v>4</v>
      </c>
      <c r="J29" s="75">
        <f t="shared" si="4"/>
        <v>5</v>
      </c>
      <c r="K29" s="75">
        <f t="shared" si="4"/>
        <v>5</v>
      </c>
      <c r="L29" s="75">
        <f t="shared" si="4"/>
        <v>7</v>
      </c>
      <c r="M29" s="75">
        <f t="shared" si="4"/>
        <v>6</v>
      </c>
      <c r="N29" s="75">
        <f t="shared" si="4"/>
        <v>6</v>
      </c>
      <c r="O29" s="75">
        <f t="shared" si="4"/>
        <v>6</v>
      </c>
      <c r="P29" s="75">
        <f t="shared" si="4"/>
        <v>6</v>
      </c>
      <c r="Q29" s="75">
        <f t="shared" si="4"/>
        <v>6</v>
      </c>
      <c r="R29" s="75">
        <f t="shared" si="4"/>
        <v>6</v>
      </c>
      <c r="S29" s="75">
        <f t="shared" si="4"/>
        <v>6</v>
      </c>
      <c r="T29" s="75">
        <f t="shared" si="4"/>
        <v>6</v>
      </c>
      <c r="U29" s="75">
        <f t="shared" si="4"/>
        <v>6</v>
      </c>
      <c r="V29" s="75">
        <f t="shared" si="4"/>
        <v>5</v>
      </c>
      <c r="W29" s="75">
        <f t="shared" si="4"/>
        <v>13</v>
      </c>
      <c r="X29" s="75">
        <f t="shared" si="4"/>
        <v>6</v>
      </c>
      <c r="Y29" s="75">
        <f t="shared" si="4"/>
        <v>5</v>
      </c>
      <c r="Z29" s="75">
        <f t="shared" si="4"/>
        <v>4</v>
      </c>
      <c r="AA29" s="75">
        <f t="shared" si="4"/>
        <v>15</v>
      </c>
      <c r="AB29" s="75">
        <f t="shared" si="4"/>
        <v>6</v>
      </c>
      <c r="AC29" s="75">
        <f t="shared" si="4"/>
        <v>14</v>
      </c>
      <c r="AD29" s="75">
        <f t="shared" si="4"/>
        <v>7</v>
      </c>
      <c r="AE29" s="75">
        <f t="shared" si="4"/>
        <v>6</v>
      </c>
      <c r="AF29" s="75">
        <f t="shared" si="4"/>
        <v>12</v>
      </c>
      <c r="AG29" s="75">
        <f t="shared" si="4"/>
        <v>12</v>
      </c>
      <c r="AH29" s="75">
        <f t="shared" si="4"/>
        <v>6</v>
      </c>
      <c r="AI29" s="75">
        <f t="shared" si="4"/>
        <v>7</v>
      </c>
      <c r="AJ29" s="75">
        <f t="shared" si="4"/>
        <v>11</v>
      </c>
      <c r="AK29" s="75">
        <f t="shared" si="4"/>
        <v>12</v>
      </c>
      <c r="AL29" s="75">
        <f t="shared" si="4"/>
        <v>15</v>
      </c>
      <c r="AM29" s="75">
        <f t="shared" si="4"/>
        <v>14</v>
      </c>
      <c r="AN29" s="75">
        <f t="shared" si="4"/>
        <v>14</v>
      </c>
      <c r="AO29" s="75">
        <f t="shared" si="4"/>
        <v>11</v>
      </c>
      <c r="AP29" s="75">
        <f t="shared" si="4"/>
        <v>12</v>
      </c>
      <c r="AQ29" s="75">
        <f t="shared" si="4"/>
        <v>1</v>
      </c>
      <c r="AR29" s="75">
        <f t="shared" si="4"/>
        <v>13</v>
      </c>
      <c r="AS29" s="75">
        <f t="shared" si="4"/>
        <v>8</v>
      </c>
      <c r="AT29" s="75">
        <f t="shared" si="4"/>
        <v>7</v>
      </c>
      <c r="AU29" s="75">
        <f t="shared" si="4"/>
        <v>7</v>
      </c>
      <c r="AV29" s="75">
        <f t="shared" si="4"/>
        <v>12</v>
      </c>
      <c r="AW29" s="75">
        <f t="shared" si="4"/>
        <v>8</v>
      </c>
      <c r="AX29" s="75">
        <f t="shared" si="4"/>
        <v>4</v>
      </c>
      <c r="AY29" s="75">
        <f t="shared" si="4"/>
        <v>8</v>
      </c>
      <c r="AZ29" s="75">
        <f t="shared" si="4"/>
        <v>6</v>
      </c>
      <c r="BA29" s="75">
        <f t="shared" si="4"/>
        <v>15</v>
      </c>
      <c r="BB29" s="75">
        <f t="shared" si="4"/>
        <v>11</v>
      </c>
      <c r="BC29" s="75">
        <f t="shared" si="4"/>
        <v>11</v>
      </c>
      <c r="BD29" s="75">
        <f t="shared" si="4"/>
        <v>12</v>
      </c>
      <c r="BE29" s="75">
        <f t="shared" si="4"/>
        <v>12</v>
      </c>
      <c r="BF29" s="75">
        <f t="shared" si="4"/>
        <v>11</v>
      </c>
      <c r="BG29" s="75">
        <f t="shared" si="4"/>
        <v>13</v>
      </c>
      <c r="BH29" s="75">
        <f t="shared" si="4"/>
        <v>14</v>
      </c>
      <c r="BI29" s="75">
        <f t="shared" si="4"/>
        <v>11</v>
      </c>
      <c r="BJ29" s="75">
        <f t="shared" si="4"/>
        <v>15</v>
      </c>
      <c r="BK29" s="75">
        <f t="shared" si="4"/>
        <v>13</v>
      </c>
      <c r="BL29" s="75">
        <f t="shared" si="4"/>
        <v>14</v>
      </c>
      <c r="BM29" s="75">
        <f t="shared" si="4"/>
        <v>14</v>
      </c>
      <c r="BN29" s="75">
        <f t="shared" si="4"/>
        <v>12</v>
      </c>
      <c r="BO29" s="75">
        <f t="shared" si="4"/>
        <v>11</v>
      </c>
      <c r="BP29" s="75">
        <f t="shared" si="4"/>
        <v>9</v>
      </c>
      <c r="BQ29" s="75">
        <f t="shared" si="4"/>
        <v>7</v>
      </c>
      <c r="BR29" s="75">
        <f t="shared" ref="BR29" si="5">COUNTIF(BR3:BR26,"X")</f>
        <v>6</v>
      </c>
    </row>
  </sheetData>
  <sheetProtection algorithmName="SHA-512" hashValue="pO1MZ2KtUdRvsC9pQ46iPAGxWiDhc9xnUSv0o6yIInBLKL0KhZu+cLdFaWkWwiML/Vzb9L5+iGM5FR/sIXx1CQ==" saltValue="Yo7V90dCRMBbuBWb9qba2Q==" spinCount="100000" sheet="1" objects="1" scenarios="1" selectLockedCells="1"/>
  <mergeCells count="7">
    <mergeCell ref="BK1:BR1"/>
    <mergeCell ref="E1:K1"/>
    <mergeCell ref="L1:R1"/>
    <mergeCell ref="S1:W1"/>
    <mergeCell ref="X1:AE1"/>
    <mergeCell ref="AF1:BC1"/>
    <mergeCell ref="BD1:BJ1"/>
  </mergeCell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83"/>
  <sheetViews>
    <sheetView workbookViewId="0">
      <pane ySplit="1" topLeftCell="A2" activePane="bottomLeft" state="frozen"/>
      <selection pane="bottomLeft" sqref="A1:T1"/>
    </sheetView>
  </sheetViews>
  <sheetFormatPr defaultColWidth="9.140625" defaultRowHeight="12.75" x14ac:dyDescent="0.2"/>
  <cols>
    <col min="1" max="1" width="4.7109375" style="33" customWidth="1"/>
    <col min="2" max="2" width="32.42578125" style="33" customWidth="1"/>
    <col min="3" max="3" width="45.85546875" style="33" customWidth="1"/>
    <col min="4" max="4" width="38" style="33" customWidth="1"/>
    <col min="5" max="5" width="59.7109375" style="33" customWidth="1"/>
    <col min="6" max="6" width="39.85546875" style="33" customWidth="1"/>
    <col min="7" max="7" width="8.140625" style="33" customWidth="1"/>
    <col min="8" max="16384" width="9.140625" style="33"/>
  </cols>
  <sheetData>
    <row r="1" spans="1:25"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25" customFormat="1" ht="69"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row>
    <row r="4" spans="1:25" ht="23.25" x14ac:dyDescent="0.35">
      <c r="A4" s="54" t="s">
        <v>56</v>
      </c>
    </row>
    <row r="6" spans="1:25" ht="18.75" x14ac:dyDescent="0.3">
      <c r="A6" s="36" t="s">
        <v>57</v>
      </c>
      <c r="C6" s="38" t="s">
        <v>58</v>
      </c>
    </row>
    <row r="7" spans="1:25" ht="15.75" x14ac:dyDescent="0.25">
      <c r="A7" s="34"/>
      <c r="C7" s="35"/>
    </row>
    <row r="8" spans="1:25" ht="18.75" x14ac:dyDescent="0.3">
      <c r="A8" s="36" t="s">
        <v>59</v>
      </c>
      <c r="C8" s="38" t="s">
        <v>60</v>
      </c>
    </row>
    <row r="9" spans="1:25" ht="15.75" x14ac:dyDescent="0.25">
      <c r="A9" s="34"/>
      <c r="C9" s="35"/>
    </row>
    <row r="10" spans="1:25" ht="18.75" x14ac:dyDescent="0.3">
      <c r="A10" s="36" t="s">
        <v>61</v>
      </c>
      <c r="C10" s="38" t="s">
        <v>62</v>
      </c>
    </row>
    <row r="11" spans="1:25" ht="15.75" x14ac:dyDescent="0.25">
      <c r="A11" s="34"/>
      <c r="C11" s="35"/>
    </row>
    <row r="12" spans="1:25" ht="18.75" x14ac:dyDescent="0.3">
      <c r="A12" s="36" t="s">
        <v>63</v>
      </c>
      <c r="C12" s="38" t="s">
        <v>64</v>
      </c>
    </row>
    <row r="13" spans="1:25" ht="40.5" customHeight="1" x14ac:dyDescent="0.3">
      <c r="A13" s="95" t="s">
        <v>65</v>
      </c>
    </row>
    <row r="14" spans="1:25" ht="33.75" customHeight="1" x14ac:dyDescent="0.4">
      <c r="A14" s="59" t="s">
        <v>66</v>
      </c>
      <c r="C14" s="60" t="s">
        <v>67</v>
      </c>
    </row>
    <row r="15" spans="1:25" ht="13.5" thickBot="1" x14ac:dyDescent="0.25"/>
    <row r="16" spans="1:25" ht="18.75" x14ac:dyDescent="0.3">
      <c r="B16" s="43" t="s">
        <v>68</v>
      </c>
      <c r="C16" s="44" t="s">
        <v>69</v>
      </c>
      <c r="D16" s="45" t="s">
        <v>70</v>
      </c>
    </row>
    <row r="17" spans="1:7" ht="75" x14ac:dyDescent="0.2">
      <c r="A17" s="2"/>
      <c r="B17" s="46" t="s">
        <v>71</v>
      </c>
      <c r="C17" s="47" t="s">
        <v>72</v>
      </c>
      <c r="D17" s="81">
        <v>1</v>
      </c>
    </row>
    <row r="18" spans="1:7" ht="66.75" customHeight="1" x14ac:dyDescent="0.2">
      <c r="A18" s="2"/>
      <c r="B18" s="48" t="s">
        <v>73</v>
      </c>
      <c r="C18" s="49" t="s">
        <v>74</v>
      </c>
      <c r="D18" s="81">
        <v>2</v>
      </c>
    </row>
    <row r="19" spans="1:7" ht="77.25" customHeight="1" thickBot="1" x14ac:dyDescent="0.25">
      <c r="A19" s="2"/>
      <c r="B19" s="82" t="s">
        <v>75</v>
      </c>
      <c r="C19" s="50" t="s">
        <v>76</v>
      </c>
      <c r="D19" s="83">
        <v>3</v>
      </c>
    </row>
    <row r="20" spans="1:7" ht="18" customHeight="1" x14ac:dyDescent="0.2"/>
    <row r="22" spans="1:7" ht="26.25" x14ac:dyDescent="0.4">
      <c r="A22" s="59" t="s">
        <v>77</v>
      </c>
      <c r="C22" s="60" t="s">
        <v>78</v>
      </c>
    </row>
    <row r="24" spans="1:7" ht="13.5" thickBot="1" x14ac:dyDescent="0.25"/>
    <row r="25" spans="1:7" ht="19.5" thickBot="1" x14ac:dyDescent="0.35">
      <c r="B25" s="43" t="s">
        <v>79</v>
      </c>
      <c r="C25" s="44" t="s">
        <v>80</v>
      </c>
      <c r="D25" s="44" t="s">
        <v>81</v>
      </c>
      <c r="E25" s="44" t="s">
        <v>82</v>
      </c>
      <c r="F25" s="45" t="s">
        <v>83</v>
      </c>
      <c r="G25" s="67" t="s">
        <v>84</v>
      </c>
    </row>
    <row r="26" spans="1:7" ht="103.5" customHeight="1" x14ac:dyDescent="0.2">
      <c r="B26" s="55" t="s">
        <v>71</v>
      </c>
      <c r="C26" s="47" t="s">
        <v>85</v>
      </c>
      <c r="D26" s="51" t="s">
        <v>86</v>
      </c>
      <c r="E26" s="51" t="s">
        <v>87</v>
      </c>
      <c r="F26" s="64" t="s">
        <v>88</v>
      </c>
      <c r="G26" s="68">
        <v>1</v>
      </c>
    </row>
    <row r="27" spans="1:7" ht="200.25" customHeight="1" x14ac:dyDescent="0.2">
      <c r="B27" s="56" t="s">
        <v>73</v>
      </c>
      <c r="C27" s="49" t="s">
        <v>89</v>
      </c>
      <c r="D27" s="52" t="s">
        <v>90</v>
      </c>
      <c r="E27" s="52" t="s">
        <v>91</v>
      </c>
      <c r="F27" s="65" t="s">
        <v>92</v>
      </c>
      <c r="G27" s="69">
        <v>2</v>
      </c>
    </row>
    <row r="28" spans="1:7" ht="168.75" customHeight="1" x14ac:dyDescent="0.2">
      <c r="B28" s="58" t="s">
        <v>75</v>
      </c>
      <c r="C28" s="47" t="s">
        <v>93</v>
      </c>
      <c r="D28" s="51" t="s">
        <v>94</v>
      </c>
      <c r="E28" s="51" t="s">
        <v>95</v>
      </c>
      <c r="F28" s="64" t="s">
        <v>96</v>
      </c>
      <c r="G28" s="69">
        <v>3</v>
      </c>
    </row>
    <row r="29" spans="1:7" ht="132.75" customHeight="1" thickBot="1" x14ac:dyDescent="0.25">
      <c r="B29" s="57" t="s">
        <v>97</v>
      </c>
      <c r="C29" s="50" t="s">
        <v>98</v>
      </c>
      <c r="D29" s="53" t="s">
        <v>99</v>
      </c>
      <c r="E29" s="53" t="s">
        <v>100</v>
      </c>
      <c r="F29" s="66" t="s">
        <v>101</v>
      </c>
      <c r="G29" s="70">
        <v>4</v>
      </c>
    </row>
    <row r="32" spans="1:7" ht="21" x14ac:dyDescent="0.35">
      <c r="B32" s="60" t="s">
        <v>102</v>
      </c>
    </row>
    <row r="34" spans="1:5" ht="18.75" x14ac:dyDescent="0.3">
      <c r="B34" s="38" t="s">
        <v>103</v>
      </c>
    </row>
    <row r="36" spans="1:5" ht="18.75" x14ac:dyDescent="0.3">
      <c r="B36" s="38" t="s">
        <v>104</v>
      </c>
    </row>
    <row r="38" spans="1:5" ht="114.75" customHeight="1" x14ac:dyDescent="0.2"/>
    <row r="39" spans="1:5" ht="26.25" x14ac:dyDescent="0.4">
      <c r="A39" s="59" t="s">
        <v>105</v>
      </c>
    </row>
    <row r="44" spans="1:5" ht="13.5" thickBot="1" x14ac:dyDescent="0.25"/>
    <row r="45" spans="1:5" ht="19.5" thickBot="1" x14ac:dyDescent="0.25">
      <c r="D45" s="195" t="s">
        <v>106</v>
      </c>
      <c r="E45" s="196"/>
    </row>
    <row r="46" spans="1:5" ht="19.5" thickBot="1" x14ac:dyDescent="0.25">
      <c r="D46" s="197" t="s">
        <v>107</v>
      </c>
      <c r="E46" s="198" t="s">
        <v>108</v>
      </c>
    </row>
    <row r="47" spans="1:5" ht="19.5" thickBot="1" x14ac:dyDescent="0.25">
      <c r="D47" s="199"/>
      <c r="E47" s="200" t="s">
        <v>109</v>
      </c>
    </row>
    <row r="48" spans="1:5" ht="19.5" thickBot="1" x14ac:dyDescent="0.25">
      <c r="D48" s="201"/>
      <c r="E48" s="200" t="s">
        <v>19</v>
      </c>
    </row>
    <row r="49" spans="4:5" ht="19.5" thickBot="1" x14ac:dyDescent="0.25">
      <c r="D49" s="202"/>
      <c r="E49" s="200" t="s">
        <v>17</v>
      </c>
    </row>
    <row r="50" spans="4:5" ht="19.5" thickBot="1" x14ac:dyDescent="0.25">
      <c r="D50" s="203"/>
      <c r="E50" s="200" t="s">
        <v>15</v>
      </c>
    </row>
    <row r="51" spans="4:5" ht="19.5" thickBot="1" x14ac:dyDescent="0.3">
      <c r="D51" s="204"/>
      <c r="E51" s="200" t="s">
        <v>110</v>
      </c>
    </row>
    <row r="66" spans="1:5" ht="26.25" x14ac:dyDescent="0.4">
      <c r="A66" s="59" t="s">
        <v>111</v>
      </c>
    </row>
    <row r="67" spans="1:5" ht="13.5" thickBot="1" x14ac:dyDescent="0.25"/>
    <row r="68" spans="1:5" ht="18.75" x14ac:dyDescent="0.2">
      <c r="B68" s="254" t="s">
        <v>106</v>
      </c>
      <c r="C68" s="402"/>
      <c r="D68" s="403"/>
    </row>
    <row r="69" spans="1:5" ht="18.75" x14ac:dyDescent="0.2">
      <c r="B69" s="255" t="s">
        <v>107</v>
      </c>
      <c r="C69" s="408" t="s">
        <v>108</v>
      </c>
      <c r="D69" s="409"/>
    </row>
    <row r="70" spans="1:5" ht="45.75" customHeight="1" x14ac:dyDescent="0.2">
      <c r="B70" s="256" t="s">
        <v>112</v>
      </c>
      <c r="C70" s="398" t="s">
        <v>113</v>
      </c>
      <c r="D70" s="399"/>
    </row>
    <row r="71" spans="1:5" ht="45.75" customHeight="1" x14ac:dyDescent="0.2">
      <c r="B71" s="257" t="s">
        <v>114</v>
      </c>
      <c r="C71" s="398" t="s">
        <v>115</v>
      </c>
      <c r="D71" s="399"/>
    </row>
    <row r="72" spans="1:5" ht="51" customHeight="1" x14ac:dyDescent="0.2">
      <c r="B72" s="258" t="s">
        <v>116</v>
      </c>
      <c r="C72" s="398" t="s">
        <v>117</v>
      </c>
      <c r="D72" s="399"/>
    </row>
    <row r="73" spans="1:5" ht="38.25" customHeight="1" thickBot="1" x14ac:dyDescent="0.25">
      <c r="B73" s="259" t="s">
        <v>118</v>
      </c>
      <c r="C73" s="400" t="s">
        <v>119</v>
      </c>
      <c r="D73" s="401"/>
    </row>
    <row r="76" spans="1:5" ht="26.25" x14ac:dyDescent="0.4">
      <c r="A76" s="59" t="s">
        <v>120</v>
      </c>
    </row>
    <row r="77" spans="1:5" ht="13.5" thickBot="1" x14ac:dyDescent="0.25"/>
    <row r="78" spans="1:5" ht="18.75" x14ac:dyDescent="0.2">
      <c r="B78" s="260" t="s">
        <v>106</v>
      </c>
      <c r="C78" s="404"/>
      <c r="D78" s="404"/>
      <c r="E78" s="405"/>
    </row>
    <row r="79" spans="1:5" ht="18.75" x14ac:dyDescent="0.2">
      <c r="B79" s="261" t="s">
        <v>107</v>
      </c>
      <c r="C79" s="406" t="s">
        <v>108</v>
      </c>
      <c r="D79" s="406"/>
      <c r="E79" s="407"/>
    </row>
    <row r="80" spans="1:5" ht="87.75" customHeight="1" x14ac:dyDescent="0.2">
      <c r="B80" s="262" t="s">
        <v>121</v>
      </c>
      <c r="C80" s="394" t="s">
        <v>122</v>
      </c>
      <c r="D80" s="394"/>
      <c r="E80" s="395"/>
    </row>
    <row r="81" spans="2:5" ht="99" customHeight="1" x14ac:dyDescent="0.2">
      <c r="B81" s="263" t="s">
        <v>123</v>
      </c>
      <c r="C81" s="394" t="s">
        <v>124</v>
      </c>
      <c r="D81" s="394"/>
      <c r="E81" s="395"/>
    </row>
    <row r="82" spans="2:5" ht="108" customHeight="1" x14ac:dyDescent="0.2">
      <c r="B82" s="264" t="s">
        <v>125</v>
      </c>
      <c r="C82" s="394" t="s">
        <v>126</v>
      </c>
      <c r="D82" s="394"/>
      <c r="E82" s="395"/>
    </row>
    <row r="83" spans="2:5" ht="111" customHeight="1" thickBot="1" x14ac:dyDescent="0.25">
      <c r="B83" s="265" t="s">
        <v>127</v>
      </c>
      <c r="C83" s="396" t="s">
        <v>128</v>
      </c>
      <c r="D83" s="396"/>
      <c r="E83" s="397"/>
    </row>
  </sheetData>
  <sheetProtection algorithmName="SHA-512" hashValue="Gyh9rCfhTTc72Gl2tqFEPIanIMbFS74jmOBVYFEg5PhJrfs9IbydKncfAcs3/6Sm7w7Zky8ZLJUPeuik4/6cNw==" saltValue="3PRfGd8ih5FxDHNJAmH5ww==" spinCount="100000" sheet="1" objects="1" scenarios="1" selectLockedCells="1"/>
  <mergeCells count="14">
    <mergeCell ref="C68:D68"/>
    <mergeCell ref="C78:E78"/>
    <mergeCell ref="C79:E79"/>
    <mergeCell ref="A2:Y2"/>
    <mergeCell ref="A1:T1"/>
    <mergeCell ref="C69:D69"/>
    <mergeCell ref="C70:D70"/>
    <mergeCell ref="C71:D71"/>
    <mergeCell ref="C80:E80"/>
    <mergeCell ref="C81:E81"/>
    <mergeCell ref="C82:E82"/>
    <mergeCell ref="C83:E83"/>
    <mergeCell ref="C72:D72"/>
    <mergeCell ref="C73:D73"/>
  </mergeCells>
  <pageMargins left="0.70866141732283472" right="0.70866141732283472" top="0.74803149606299213" bottom="0.74803149606299213" header="0.31496062992125984" footer="0.31496062992125984"/>
  <pageSetup paperSize="8" scale="49" fitToHeight="0" orientation="landscape" r:id="rId1"/>
  <headerFooter>
    <oddFooter>&amp;RPagina &amp;P di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88"/>
  <sheetViews>
    <sheetView workbookViewId="0">
      <pane ySplit="1" topLeftCell="A2" activePane="bottomLeft" state="frozen"/>
      <selection pane="bottomLeft" sqref="A1:T1"/>
    </sheetView>
  </sheetViews>
  <sheetFormatPr defaultColWidth="9.140625" defaultRowHeight="12.75" x14ac:dyDescent="0.2"/>
  <cols>
    <col min="1" max="1" width="4.7109375" style="33" customWidth="1"/>
    <col min="2" max="2" width="32.42578125" style="33" customWidth="1"/>
    <col min="3" max="3" width="45.85546875" style="33" customWidth="1"/>
    <col min="4" max="4" width="38" style="33" customWidth="1"/>
    <col min="5" max="5" width="59.7109375" style="33" customWidth="1"/>
    <col min="6" max="6" width="39.85546875" style="33" customWidth="1"/>
    <col min="7" max="7" width="8.140625" style="33" customWidth="1"/>
    <col min="8" max="16384" width="9.140625" style="33"/>
  </cols>
  <sheetData>
    <row r="1" spans="1:25"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25" customFormat="1" ht="69"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row>
    <row r="5" spans="1:25" ht="23.25" x14ac:dyDescent="0.35">
      <c r="A5" s="54" t="s">
        <v>129</v>
      </c>
    </row>
    <row r="8" spans="1:25" ht="15.75" x14ac:dyDescent="0.25">
      <c r="B8" s="34" t="s">
        <v>57</v>
      </c>
    </row>
    <row r="10" spans="1:25" ht="15.75" x14ac:dyDescent="0.25">
      <c r="B10" s="35" t="s">
        <v>130</v>
      </c>
      <c r="C10" s="33" t="s">
        <v>131</v>
      </c>
    </row>
    <row r="11" spans="1:25" x14ac:dyDescent="0.2">
      <c r="C11" s="33" t="s">
        <v>132</v>
      </c>
    </row>
    <row r="13" spans="1:25" x14ac:dyDescent="0.2">
      <c r="C13" s="33" t="s">
        <v>133</v>
      </c>
    </row>
    <row r="15" spans="1:25" ht="31.5" x14ac:dyDescent="0.25">
      <c r="B15" s="184" t="s">
        <v>134</v>
      </c>
      <c r="C15" s="33" t="s">
        <v>135</v>
      </c>
    </row>
    <row r="17" spans="2:3" x14ac:dyDescent="0.2">
      <c r="C17" s="33" t="s">
        <v>136</v>
      </c>
    </row>
    <row r="19" spans="2:3" ht="15.75" x14ac:dyDescent="0.25">
      <c r="B19" s="184" t="s">
        <v>137</v>
      </c>
      <c r="C19" s="33" t="s">
        <v>135</v>
      </c>
    </row>
    <row r="21" spans="2:3" x14ac:dyDescent="0.2">
      <c r="C21" s="33" t="s">
        <v>136</v>
      </c>
    </row>
    <row r="24" spans="2:3" ht="15.75" x14ac:dyDescent="0.25">
      <c r="B24" s="34" t="s">
        <v>59</v>
      </c>
    </row>
    <row r="26" spans="2:3" ht="15.75" x14ac:dyDescent="0.25">
      <c r="B26" s="184" t="s">
        <v>138</v>
      </c>
      <c r="C26" s="33" t="s">
        <v>139</v>
      </c>
    </row>
    <row r="28" spans="2:3" x14ac:dyDescent="0.2">
      <c r="C28" s="33" t="s">
        <v>140</v>
      </c>
    </row>
    <row r="29" spans="2:3" x14ac:dyDescent="0.2">
      <c r="C29" s="33" t="s">
        <v>141</v>
      </c>
    </row>
    <row r="32" spans="2:3" ht="15.75" x14ac:dyDescent="0.25">
      <c r="B32" s="34" t="s">
        <v>61</v>
      </c>
    </row>
    <row r="34" spans="2:5" ht="15.75" x14ac:dyDescent="0.25">
      <c r="B34" s="192" t="s">
        <v>142</v>
      </c>
      <c r="C34" s="33" t="s">
        <v>143</v>
      </c>
    </row>
    <row r="36" spans="2:5" x14ac:dyDescent="0.2">
      <c r="C36" s="33" t="s">
        <v>144</v>
      </c>
    </row>
    <row r="37" spans="2:5" x14ac:dyDescent="0.2">
      <c r="C37" s="33" t="s">
        <v>145</v>
      </c>
    </row>
    <row r="40" spans="2:5" ht="15.75" x14ac:dyDescent="0.25">
      <c r="B40" s="34" t="s">
        <v>54</v>
      </c>
      <c r="C40" s="33" t="s">
        <v>146</v>
      </c>
    </row>
    <row r="42" spans="2:5" x14ac:dyDescent="0.2">
      <c r="C42" s="33" t="s">
        <v>147</v>
      </c>
    </row>
    <row r="43" spans="2:5" x14ac:dyDescent="0.2">
      <c r="C43" s="33" t="s">
        <v>148</v>
      </c>
    </row>
    <row r="44" spans="2:5" ht="40.5" customHeight="1" x14ac:dyDescent="0.2">
      <c r="C44" s="410" t="s">
        <v>149</v>
      </c>
      <c r="D44" s="410"/>
      <c r="E44" s="410"/>
    </row>
    <row r="46" spans="2:5" ht="15.75" x14ac:dyDescent="0.25">
      <c r="B46" s="34" t="s">
        <v>150</v>
      </c>
      <c r="C46" s="33" t="s">
        <v>151</v>
      </c>
    </row>
    <row r="49" spans="2:4" ht="15.75" x14ac:dyDescent="0.25">
      <c r="B49" s="34" t="s">
        <v>152</v>
      </c>
      <c r="C49" s="33" t="s">
        <v>153</v>
      </c>
    </row>
    <row r="50" spans="2:4" x14ac:dyDescent="0.2">
      <c r="C50" s="33" t="s">
        <v>154</v>
      </c>
    </row>
    <row r="51" spans="2:4" x14ac:dyDescent="0.2">
      <c r="C51" s="33" t="s">
        <v>155</v>
      </c>
    </row>
    <row r="53" spans="2:4" ht="15.75" x14ac:dyDescent="0.25">
      <c r="B53" s="34" t="s">
        <v>156</v>
      </c>
    </row>
    <row r="54" spans="2:4" x14ac:dyDescent="0.2">
      <c r="C54" s="191" t="s">
        <v>157</v>
      </c>
    </row>
    <row r="55" spans="2:4" ht="15" x14ac:dyDescent="0.25">
      <c r="C55" t="s">
        <v>158</v>
      </c>
      <c r="D55" s="33">
        <v>-1</v>
      </c>
    </row>
    <row r="56" spans="2:4" ht="15" x14ac:dyDescent="0.25">
      <c r="C56" t="s">
        <v>159</v>
      </c>
      <c r="D56" s="33">
        <v>1.25</v>
      </c>
    </row>
    <row r="57" spans="2:4" ht="15" x14ac:dyDescent="0.25">
      <c r="C57" t="s">
        <v>160</v>
      </c>
      <c r="D57" s="33">
        <v>2</v>
      </c>
    </row>
    <row r="58" spans="2:4" ht="15" x14ac:dyDescent="0.25">
      <c r="C58" t="s">
        <v>161</v>
      </c>
      <c r="D58" s="33">
        <v>4</v>
      </c>
    </row>
    <row r="60" spans="2:4" x14ac:dyDescent="0.2">
      <c r="C60" s="191" t="s">
        <v>162</v>
      </c>
    </row>
    <row r="61" spans="2:4" ht="15" x14ac:dyDescent="0.25">
      <c r="C61" t="s">
        <v>163</v>
      </c>
      <c r="D61" s="33">
        <v>0.5</v>
      </c>
    </row>
    <row r="62" spans="2:4" ht="15" x14ac:dyDescent="0.25">
      <c r="C62" t="s">
        <v>164</v>
      </c>
      <c r="D62" s="33">
        <v>0.75</v>
      </c>
    </row>
    <row r="63" spans="2:4" ht="15" x14ac:dyDescent="0.25">
      <c r="C63" t="s">
        <v>165</v>
      </c>
      <c r="D63" s="33">
        <v>1</v>
      </c>
    </row>
    <row r="66" spans="2:4" ht="15.75" x14ac:dyDescent="0.25">
      <c r="B66" s="34" t="s">
        <v>166</v>
      </c>
    </row>
    <row r="67" spans="2:4" x14ac:dyDescent="0.2">
      <c r="C67" s="191" t="s">
        <v>157</v>
      </c>
    </row>
    <row r="68" spans="2:4" ht="15" x14ac:dyDescent="0.25">
      <c r="C68" t="s">
        <v>167</v>
      </c>
      <c r="D68" s="33">
        <v>1</v>
      </c>
    </row>
    <row r="69" spans="2:4" ht="15" x14ac:dyDescent="0.25">
      <c r="C69" t="s">
        <v>168</v>
      </c>
      <c r="D69" s="33">
        <v>2</v>
      </c>
    </row>
    <row r="70" spans="2:4" ht="15" x14ac:dyDescent="0.25">
      <c r="C70" t="s">
        <v>169</v>
      </c>
      <c r="D70" s="33">
        <v>3</v>
      </c>
    </row>
    <row r="71" spans="2:4" ht="15" x14ac:dyDescent="0.25">
      <c r="C71" t="s">
        <v>170</v>
      </c>
      <c r="D71" s="33">
        <v>4</v>
      </c>
    </row>
    <row r="73" spans="2:4" x14ac:dyDescent="0.2">
      <c r="C73" s="191" t="s">
        <v>162</v>
      </c>
    </row>
    <row r="74" spans="2:4" ht="15" x14ac:dyDescent="0.25">
      <c r="C74" t="s">
        <v>163</v>
      </c>
      <c r="D74" s="33">
        <v>0.5</v>
      </c>
    </row>
    <row r="75" spans="2:4" ht="15" x14ac:dyDescent="0.25">
      <c r="C75" t="s">
        <v>164</v>
      </c>
      <c r="D75" s="33">
        <v>0.75</v>
      </c>
    </row>
    <row r="76" spans="2:4" ht="15" x14ac:dyDescent="0.25">
      <c r="C76" t="s">
        <v>165</v>
      </c>
      <c r="D76" s="33">
        <v>1</v>
      </c>
    </row>
    <row r="79" spans="2:4" ht="15.75" x14ac:dyDescent="0.25">
      <c r="B79" s="34" t="s">
        <v>171</v>
      </c>
    </row>
    <row r="80" spans="2:4" x14ac:dyDescent="0.2">
      <c r="C80" s="191" t="s">
        <v>172</v>
      </c>
    </row>
    <row r="81" spans="2:3" x14ac:dyDescent="0.2">
      <c r="C81" s="33" t="s">
        <v>173</v>
      </c>
    </row>
    <row r="82" spans="2:3" x14ac:dyDescent="0.2">
      <c r="C82" s="33" t="s">
        <v>174</v>
      </c>
    </row>
    <row r="83" spans="2:3" x14ac:dyDescent="0.2">
      <c r="C83" s="33" t="s">
        <v>175</v>
      </c>
    </row>
    <row r="84" spans="2:3" x14ac:dyDescent="0.2">
      <c r="C84" s="33" t="s">
        <v>176</v>
      </c>
    </row>
    <row r="85" spans="2:3" x14ac:dyDescent="0.2">
      <c r="C85" s="33" t="s">
        <v>177</v>
      </c>
    </row>
    <row r="87" spans="2:3" ht="15.75" x14ac:dyDescent="0.25">
      <c r="B87" s="34" t="s">
        <v>52</v>
      </c>
    </row>
    <row r="88" spans="2:3" x14ac:dyDescent="0.2">
      <c r="C88" s="191" t="s">
        <v>178</v>
      </c>
    </row>
  </sheetData>
  <sheetProtection algorithmName="SHA-512" hashValue="t9FZKIln/Z7vWUShUZ5yyZIZWw1UvG8u5EwJ4bmAS6L/JoJm/rlDd/Oj/URkdYwUQh8ZLzqaopXJR007qBU6zQ==" saltValue="DX5hVur2FvuDSvMc4M345w==" spinCount="100000" sheet="1" objects="1" scenarios="1" selectLockedCells="1"/>
  <mergeCells count="3">
    <mergeCell ref="A2:Y2"/>
    <mergeCell ref="A1:T1"/>
    <mergeCell ref="C44:E44"/>
  </mergeCells>
  <pageMargins left="0.70866141732283472" right="0.70866141732283472" top="0.74803149606299213" bottom="0.74803149606299213" header="0.31496062992125984" footer="0.31496062992125984"/>
  <pageSetup paperSize="8" scale="49" fitToHeight="0" orientation="landscape" r:id="rId1"/>
  <headerFooter>
    <oddFooter>&amp;RPagina &amp;P di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39"/>
  <sheetViews>
    <sheetView workbookViewId="0">
      <pane ySplit="1" topLeftCell="A2" activePane="bottomLeft" state="frozen"/>
      <selection pane="bottomLeft" sqref="A1:T1"/>
    </sheetView>
  </sheetViews>
  <sheetFormatPr defaultColWidth="9.140625" defaultRowHeight="12.75" x14ac:dyDescent="0.2"/>
  <cols>
    <col min="1" max="1" width="4.7109375" style="33" customWidth="1"/>
    <col min="2" max="2" width="33.85546875" style="33" customWidth="1"/>
    <col min="3" max="3" width="28.85546875" style="62" customWidth="1"/>
    <col min="4" max="4" width="31.140625" style="33" customWidth="1"/>
    <col min="5" max="5" width="37.140625" style="33" customWidth="1"/>
    <col min="6" max="6" width="31.42578125" style="33" customWidth="1"/>
    <col min="7" max="7" width="30" style="33" customWidth="1"/>
    <col min="8" max="8" width="32" style="33" customWidth="1"/>
    <col min="9" max="9" width="34" style="33" customWidth="1"/>
    <col min="10" max="16384" width="9.140625" style="33"/>
  </cols>
  <sheetData>
    <row r="1" spans="1:22"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22" customFormat="1" ht="69"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row>
    <row r="5" spans="1:22" ht="28.5" x14ac:dyDescent="0.45">
      <c r="A5" s="84" t="s">
        <v>179</v>
      </c>
    </row>
    <row r="6" spans="1:22" ht="36.75" customHeight="1" x14ac:dyDescent="0.45">
      <c r="A6" s="84"/>
      <c r="B6" s="374" t="s">
        <v>180</v>
      </c>
      <c r="C6" s="375" t="s">
        <v>181</v>
      </c>
      <c r="D6" s="376"/>
      <c r="E6" s="376"/>
      <c r="F6" s="376"/>
      <c r="G6" s="376"/>
      <c r="H6" s="376"/>
    </row>
    <row r="8" spans="1:22" ht="13.5" thickBot="1" x14ac:dyDescent="0.25"/>
    <row r="9" spans="1:22" ht="47.25" customHeight="1" thickBot="1" x14ac:dyDescent="0.25">
      <c r="B9" s="266" t="s">
        <v>182</v>
      </c>
      <c r="C9" s="411" t="s">
        <v>183</v>
      </c>
      <c r="D9" s="412"/>
      <c r="E9" s="412"/>
      <c r="F9" s="412"/>
      <c r="G9" s="412"/>
      <c r="H9" s="413"/>
    </row>
    <row r="10" spans="1:22" ht="13.5" thickBot="1" x14ac:dyDescent="0.25"/>
    <row r="11" spans="1:22" ht="47.25" customHeight="1" thickBot="1" x14ac:dyDescent="0.25">
      <c r="B11" s="266" t="s">
        <v>184</v>
      </c>
      <c r="C11" s="411" t="s">
        <v>185</v>
      </c>
      <c r="D11" s="412"/>
      <c r="E11" s="412"/>
      <c r="F11" s="412"/>
      <c r="G11" s="412"/>
      <c r="H11" s="413"/>
    </row>
    <row r="12" spans="1:22" ht="12.75" customHeight="1" thickBot="1" x14ac:dyDescent="0.25"/>
    <row r="13" spans="1:22" ht="47.25" customHeight="1" thickBot="1" x14ac:dyDescent="0.25">
      <c r="B13" s="266" t="s">
        <v>186</v>
      </c>
      <c r="C13" s="411" t="s">
        <v>187</v>
      </c>
      <c r="D13" s="412"/>
      <c r="E13" s="412"/>
      <c r="F13" s="412"/>
      <c r="G13" s="412"/>
      <c r="H13" s="413"/>
    </row>
    <row r="14" spans="1:22" ht="34.5" customHeight="1" x14ac:dyDescent="0.2"/>
    <row r="15" spans="1:22" ht="25.5" customHeight="1" x14ac:dyDescent="0.35">
      <c r="B15" s="337" t="s">
        <v>188</v>
      </c>
    </row>
    <row r="16" spans="1:22" ht="42" x14ac:dyDescent="0.2">
      <c r="B16" s="85" t="s">
        <v>189</v>
      </c>
      <c r="C16" s="86" t="s">
        <v>190</v>
      </c>
      <c r="D16" s="86" t="s">
        <v>191</v>
      </c>
      <c r="E16" s="86" t="s">
        <v>192</v>
      </c>
      <c r="F16" s="85" t="s">
        <v>193</v>
      </c>
      <c r="G16" s="85" t="s">
        <v>194</v>
      </c>
      <c r="H16" s="85" t="s">
        <v>195</v>
      </c>
      <c r="I16" s="86" t="s">
        <v>196</v>
      </c>
    </row>
    <row r="17" spans="2:9" ht="74.25" customHeight="1" x14ac:dyDescent="0.2">
      <c r="B17" s="87"/>
      <c r="C17" s="88" t="s">
        <v>197</v>
      </c>
      <c r="D17" s="87"/>
      <c r="E17" s="89"/>
      <c r="F17" s="89"/>
      <c r="G17" s="89"/>
      <c r="H17" s="89"/>
      <c r="I17" s="89"/>
    </row>
    <row r="18" spans="2:9" ht="74.25" customHeight="1" x14ac:dyDescent="0.2">
      <c r="B18" s="90"/>
      <c r="C18" s="91" t="s">
        <v>198</v>
      </c>
      <c r="D18" s="90"/>
      <c r="E18" s="92"/>
      <c r="F18" s="92"/>
      <c r="G18" s="92"/>
      <c r="H18" s="92"/>
      <c r="I18" s="92"/>
    </row>
    <row r="19" spans="2:9" ht="74.25" customHeight="1" x14ac:dyDescent="0.2">
      <c r="B19" s="93" t="s">
        <v>199</v>
      </c>
      <c r="C19" s="88" t="s">
        <v>200</v>
      </c>
      <c r="D19" s="87" t="s">
        <v>201</v>
      </c>
      <c r="E19" s="89"/>
      <c r="F19" s="89"/>
      <c r="G19" s="89"/>
      <c r="H19" s="89"/>
      <c r="I19" s="89"/>
    </row>
    <row r="20" spans="2:9" ht="74.25" customHeight="1" x14ac:dyDescent="0.2">
      <c r="B20" s="93" t="s">
        <v>202</v>
      </c>
      <c r="C20" s="88" t="s">
        <v>203</v>
      </c>
      <c r="D20" s="93" t="s">
        <v>204</v>
      </c>
      <c r="E20" s="89"/>
      <c r="F20" s="89"/>
      <c r="G20" s="89"/>
      <c r="H20" s="89"/>
      <c r="I20" s="89"/>
    </row>
    <row r="21" spans="2:9" ht="74.25" customHeight="1" x14ac:dyDescent="0.2">
      <c r="B21" s="93" t="s">
        <v>205</v>
      </c>
      <c r="C21" s="88" t="s">
        <v>206</v>
      </c>
      <c r="D21" s="93" t="s">
        <v>207</v>
      </c>
      <c r="E21" s="89"/>
      <c r="F21" s="89"/>
      <c r="G21" s="89"/>
      <c r="H21" s="89"/>
      <c r="I21" s="89"/>
    </row>
    <row r="22" spans="2:9" ht="74.25" customHeight="1" x14ac:dyDescent="0.2">
      <c r="B22" s="93" t="s">
        <v>208</v>
      </c>
      <c r="C22" s="88" t="s">
        <v>209</v>
      </c>
      <c r="D22" s="93" t="s">
        <v>210</v>
      </c>
      <c r="E22" s="89"/>
      <c r="F22" s="89"/>
      <c r="G22" s="89"/>
      <c r="H22" s="89"/>
      <c r="I22" s="89"/>
    </row>
    <row r="23" spans="2:9" ht="74.25" customHeight="1" x14ac:dyDescent="0.2">
      <c r="B23" s="93" t="s">
        <v>211</v>
      </c>
      <c r="C23" s="88" t="s">
        <v>212</v>
      </c>
      <c r="D23" s="93" t="s">
        <v>213</v>
      </c>
      <c r="E23" s="89"/>
      <c r="F23" s="89"/>
      <c r="G23" s="89"/>
      <c r="H23" s="89"/>
      <c r="I23" s="89"/>
    </row>
    <row r="24" spans="2:9" ht="74.25" customHeight="1" x14ac:dyDescent="0.2">
      <c r="B24" s="93" t="s">
        <v>214</v>
      </c>
      <c r="C24" s="88" t="s">
        <v>215</v>
      </c>
      <c r="D24" s="93" t="s">
        <v>216</v>
      </c>
      <c r="E24" s="89"/>
      <c r="F24" s="89"/>
      <c r="G24" s="89"/>
      <c r="H24" s="89"/>
      <c r="I24" s="89"/>
    </row>
    <row r="25" spans="2:9" ht="74.25" customHeight="1" x14ac:dyDescent="0.2">
      <c r="B25" s="93" t="s">
        <v>217</v>
      </c>
      <c r="C25" s="88" t="s">
        <v>218</v>
      </c>
      <c r="D25" s="93" t="s">
        <v>219</v>
      </c>
      <c r="E25" s="89"/>
      <c r="F25" s="89"/>
      <c r="G25" s="89"/>
      <c r="H25" s="89"/>
      <c r="I25" s="89"/>
    </row>
    <row r="26" spans="2:9" ht="74.25" customHeight="1" x14ac:dyDescent="0.2">
      <c r="B26" s="93" t="s">
        <v>220</v>
      </c>
      <c r="C26" s="88" t="s">
        <v>221</v>
      </c>
      <c r="D26" s="93" t="s">
        <v>222</v>
      </c>
      <c r="E26" s="89"/>
      <c r="F26" s="89"/>
      <c r="G26" s="89"/>
      <c r="H26" s="89"/>
      <c r="I26" s="89"/>
    </row>
    <row r="27" spans="2:9" ht="74.25" customHeight="1" x14ac:dyDescent="0.2">
      <c r="B27" s="93" t="s">
        <v>220</v>
      </c>
      <c r="C27" s="88" t="s">
        <v>223</v>
      </c>
      <c r="D27" s="93" t="s">
        <v>224</v>
      </c>
      <c r="E27" s="89"/>
      <c r="F27" s="89"/>
      <c r="G27" s="89"/>
      <c r="H27" s="89"/>
      <c r="I27" s="89"/>
    </row>
    <row r="28" spans="2:9" ht="74.25" customHeight="1" x14ac:dyDescent="0.2">
      <c r="B28" s="93" t="s">
        <v>220</v>
      </c>
      <c r="C28" s="88" t="s">
        <v>225</v>
      </c>
      <c r="D28" s="93" t="s">
        <v>226</v>
      </c>
      <c r="E28" s="89"/>
      <c r="F28" s="89"/>
      <c r="G28" s="89"/>
      <c r="H28" s="89"/>
      <c r="I28" s="89"/>
    </row>
    <row r="29" spans="2:9" ht="74.25" customHeight="1" x14ac:dyDescent="0.2">
      <c r="B29" s="93" t="s">
        <v>220</v>
      </c>
      <c r="C29" s="88" t="s">
        <v>227</v>
      </c>
      <c r="D29" s="93" t="s">
        <v>228</v>
      </c>
      <c r="E29" s="89"/>
      <c r="F29" s="89"/>
      <c r="G29" s="89"/>
      <c r="H29" s="89"/>
      <c r="I29" s="89"/>
    </row>
    <row r="30" spans="2:9" ht="74.25" customHeight="1" x14ac:dyDescent="0.2">
      <c r="B30" s="93" t="s">
        <v>229</v>
      </c>
      <c r="C30" s="88" t="s">
        <v>230</v>
      </c>
      <c r="D30" s="93" t="s">
        <v>229</v>
      </c>
      <c r="E30" s="89"/>
      <c r="F30" s="89"/>
      <c r="G30" s="89"/>
      <c r="H30" s="89"/>
      <c r="I30" s="89"/>
    </row>
    <row r="31" spans="2:9" ht="74.25" customHeight="1" x14ac:dyDescent="0.2">
      <c r="B31" s="93" t="s">
        <v>220</v>
      </c>
      <c r="C31" s="88" t="s">
        <v>231</v>
      </c>
      <c r="D31" s="93" t="s">
        <v>232</v>
      </c>
      <c r="E31" s="89"/>
      <c r="F31" s="89"/>
      <c r="G31" s="89"/>
      <c r="H31" s="89"/>
      <c r="I31" s="89"/>
    </row>
    <row r="32" spans="2:9" ht="74.25" customHeight="1" x14ac:dyDescent="0.2">
      <c r="B32" s="93" t="s">
        <v>233</v>
      </c>
      <c r="C32" s="88" t="s">
        <v>234</v>
      </c>
      <c r="D32" s="93" t="s">
        <v>235</v>
      </c>
      <c r="E32" s="89"/>
      <c r="F32" s="89"/>
      <c r="G32" s="89"/>
      <c r="H32" s="89"/>
      <c r="I32" s="89"/>
    </row>
    <row r="33" spans="2:9" ht="74.25" customHeight="1" x14ac:dyDescent="0.2">
      <c r="B33" s="93" t="s">
        <v>233</v>
      </c>
      <c r="C33" s="88" t="s">
        <v>236</v>
      </c>
      <c r="D33" s="93" t="s">
        <v>235</v>
      </c>
      <c r="E33" s="89"/>
      <c r="F33" s="89"/>
      <c r="G33" s="89"/>
      <c r="H33" s="89"/>
      <c r="I33" s="89"/>
    </row>
    <row r="34" spans="2:9" ht="74.25" customHeight="1" x14ac:dyDescent="0.2">
      <c r="B34" s="93" t="s">
        <v>233</v>
      </c>
      <c r="C34" s="88" t="s">
        <v>237</v>
      </c>
      <c r="D34" s="93" t="s">
        <v>238</v>
      </c>
      <c r="E34" s="89"/>
      <c r="F34" s="89"/>
      <c r="G34" s="89"/>
      <c r="H34" s="89"/>
      <c r="I34" s="89"/>
    </row>
    <row r="35" spans="2:9" ht="74.25" customHeight="1" x14ac:dyDescent="0.2">
      <c r="B35" s="93" t="s">
        <v>229</v>
      </c>
      <c r="C35" s="88" t="s">
        <v>239</v>
      </c>
      <c r="D35" s="93" t="s">
        <v>229</v>
      </c>
      <c r="E35" s="89"/>
      <c r="F35" s="89"/>
      <c r="G35" s="89"/>
      <c r="H35" s="89"/>
      <c r="I35" s="89"/>
    </row>
    <row r="36" spans="2:9" ht="74.25" customHeight="1" x14ac:dyDescent="0.2">
      <c r="B36" s="93" t="s">
        <v>240</v>
      </c>
      <c r="C36" s="88" t="s">
        <v>241</v>
      </c>
      <c r="D36" s="93" t="s">
        <v>242</v>
      </c>
      <c r="E36" s="89"/>
      <c r="F36" s="89"/>
      <c r="G36" s="89"/>
      <c r="H36" s="89"/>
      <c r="I36" s="89"/>
    </row>
    <row r="37" spans="2:9" ht="74.25" customHeight="1" x14ac:dyDescent="0.2">
      <c r="B37" s="93" t="s">
        <v>240</v>
      </c>
      <c r="C37" s="88" t="s">
        <v>243</v>
      </c>
      <c r="D37" s="93" t="s">
        <v>242</v>
      </c>
      <c r="E37" s="89"/>
      <c r="F37" s="89"/>
      <c r="G37" s="89"/>
      <c r="H37" s="89"/>
      <c r="I37" s="89"/>
    </row>
    <row r="38" spans="2:9" ht="74.25" customHeight="1" x14ac:dyDescent="0.2">
      <c r="B38" s="93" t="s">
        <v>220</v>
      </c>
      <c r="C38" s="88" t="s">
        <v>244</v>
      </c>
      <c r="D38" s="93" t="s">
        <v>245</v>
      </c>
      <c r="E38" s="89"/>
      <c r="F38" s="89"/>
      <c r="G38" s="89"/>
      <c r="H38" s="89"/>
      <c r="I38" s="89"/>
    </row>
    <row r="39" spans="2:9" ht="74.25" customHeight="1" x14ac:dyDescent="0.2">
      <c r="B39" s="93" t="s">
        <v>245</v>
      </c>
      <c r="C39" s="88" t="s">
        <v>246</v>
      </c>
      <c r="D39" s="93" t="s">
        <v>247</v>
      </c>
      <c r="E39" s="89"/>
      <c r="F39" s="89"/>
      <c r="G39" s="89"/>
      <c r="H39" s="89"/>
      <c r="I39" s="89"/>
    </row>
  </sheetData>
  <sheetProtection algorithmName="SHA-512" hashValue="cNjDSMHFYeqzQehyyqyZoR9V+GZLKc6AxHsWia+BHMNz8z0Rw27fbfXOo0CLi4J0XTCRtb2iRfQnl7KbFxGiEg==" saltValue="wTEjPfzGbAaXqhM3Qp1TYw==" spinCount="100000" sheet="1" selectLockedCells="1"/>
  <mergeCells count="5">
    <mergeCell ref="A2:V2"/>
    <mergeCell ref="A1:T1"/>
    <mergeCell ref="C9:H9"/>
    <mergeCell ref="C11:H11"/>
    <mergeCell ref="C13:H13"/>
  </mergeCells>
  <pageMargins left="0.70866141732283472" right="0.70866141732283472" top="0.74803149606299213" bottom="0.74803149606299213" header="0.31496062992125984" footer="0.31496062992125984"/>
  <pageSetup paperSize="8" scale="50" fitToHeight="0" orientation="landscape" r:id="rId1"/>
  <headerFooter>
    <oddFooter>&amp;RPagina &amp;P di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Y53"/>
  <sheetViews>
    <sheetView workbookViewId="0">
      <pane ySplit="1" topLeftCell="A2" activePane="bottomLeft" state="frozen"/>
      <selection pane="bottomLeft" sqref="A1:T1"/>
    </sheetView>
  </sheetViews>
  <sheetFormatPr defaultColWidth="8.85546875" defaultRowHeight="12.75" x14ac:dyDescent="0.2"/>
  <cols>
    <col min="1" max="1" width="4.7109375" style="33" customWidth="1"/>
    <col min="2" max="2" width="33.140625" style="33" customWidth="1"/>
    <col min="3" max="3" width="75.85546875" style="33" customWidth="1"/>
    <col min="4" max="4" width="13.28515625" style="33" customWidth="1"/>
    <col min="5" max="5" width="5.140625" style="33" hidden="1" customWidth="1"/>
    <col min="6" max="6" width="5.85546875" style="33" hidden="1" customWidth="1"/>
    <col min="7" max="7" width="4" style="33" customWidth="1"/>
    <col min="8" max="8" width="4.7109375" style="33" customWidth="1"/>
    <col min="9" max="9" width="8.85546875" style="33"/>
    <col min="10" max="10" width="9.42578125" style="33" customWidth="1"/>
    <col min="11" max="11" width="15.7109375" style="33" customWidth="1"/>
    <col min="12" max="16384" width="8.85546875" style="33"/>
  </cols>
  <sheetData>
    <row r="1" spans="1:25"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25" customFormat="1" ht="69"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row>
    <row r="3" spans="1:25" s="99" customFormat="1" x14ac:dyDescent="0.2"/>
    <row r="4" spans="1:25" s="99" customFormat="1" ht="29.25" thickBot="1" x14ac:dyDescent="0.5">
      <c r="A4" s="100" t="s">
        <v>248</v>
      </c>
    </row>
    <row r="5" spans="1:25" s="99" customFormat="1" ht="52.5" customHeight="1" thickBot="1" x14ac:dyDescent="0.25">
      <c r="B5" s="338" t="s">
        <v>180</v>
      </c>
      <c r="C5" s="426" t="s">
        <v>249</v>
      </c>
      <c r="D5" s="426"/>
      <c r="E5" s="426"/>
      <c r="F5" s="426"/>
      <c r="G5" s="426"/>
      <c r="H5" s="426"/>
      <c r="I5" s="426"/>
      <c r="J5" s="426"/>
      <c r="K5" s="426"/>
      <c r="L5" s="426"/>
      <c r="M5" s="426"/>
      <c r="N5" s="426"/>
      <c r="O5" s="426"/>
      <c r="P5" s="426"/>
      <c r="Q5" s="426"/>
      <c r="R5" s="426"/>
      <c r="S5" s="426"/>
      <c r="T5" s="427"/>
    </row>
    <row r="6" spans="1:25" s="99" customFormat="1" ht="15.75" x14ac:dyDescent="0.25">
      <c r="B6" s="101"/>
    </row>
    <row r="7" spans="1:25" s="99" customFormat="1" ht="43.5" customHeight="1" x14ac:dyDescent="0.2">
      <c r="A7" s="102" t="s">
        <v>57</v>
      </c>
      <c r="C7" s="425" t="s">
        <v>250</v>
      </c>
      <c r="D7" s="425"/>
      <c r="E7" s="425"/>
      <c r="F7" s="425"/>
      <c r="G7" s="425"/>
      <c r="H7" s="425"/>
      <c r="I7" s="425"/>
      <c r="J7" s="425"/>
      <c r="K7" s="425"/>
    </row>
    <row r="8" spans="1:25" s="99" customFormat="1" ht="27" customHeight="1" thickBot="1" x14ac:dyDescent="0.4">
      <c r="B8" s="340" t="s">
        <v>251</v>
      </c>
    </row>
    <row r="9" spans="1:25" s="99" customFormat="1" ht="27.75" customHeight="1" x14ac:dyDescent="0.2">
      <c r="C9" s="339" t="s">
        <v>130</v>
      </c>
      <c r="D9" s="108" t="s">
        <v>252</v>
      </c>
      <c r="I9" s="420" t="s">
        <v>253</v>
      </c>
      <c r="J9" s="421"/>
      <c r="K9" s="421"/>
      <c r="L9" s="421"/>
      <c r="M9" s="421"/>
      <c r="N9" s="421"/>
      <c r="O9" s="421"/>
      <c r="P9" s="421"/>
      <c r="Q9" s="421"/>
      <c r="R9" s="421"/>
      <c r="S9" s="421"/>
      <c r="T9" s="422"/>
    </row>
    <row r="10" spans="1:25" s="99" customFormat="1" ht="28.5" customHeight="1" x14ac:dyDescent="0.3">
      <c r="C10" s="73" t="s">
        <v>254</v>
      </c>
      <c r="D10" s="268" t="s">
        <v>255</v>
      </c>
      <c r="F10" s="99">
        <f>IF(D10="",0,IF(D10="Volontaria",1.5,1))</f>
        <v>1.5</v>
      </c>
      <c r="I10" s="414" t="s">
        <v>256</v>
      </c>
      <c r="J10" s="415"/>
      <c r="K10" s="415"/>
      <c r="L10" s="415"/>
      <c r="M10" s="415"/>
      <c r="N10" s="415"/>
      <c r="O10" s="415"/>
      <c r="P10" s="415"/>
      <c r="Q10" s="415"/>
      <c r="R10" s="415"/>
      <c r="S10" s="415"/>
      <c r="T10" s="416"/>
    </row>
    <row r="11" spans="1:25" s="99" customFormat="1" ht="28.5" customHeight="1" x14ac:dyDescent="0.3">
      <c r="C11" s="73" t="s">
        <v>257</v>
      </c>
      <c r="D11" s="268" t="s">
        <v>258</v>
      </c>
      <c r="F11" s="99">
        <f>IF(D11="",0,IF(D11="Bassa",0.5,IF(D11="Media",1,IF(D11="Significativa",1.5,2))))</f>
        <v>1</v>
      </c>
      <c r="I11" s="414" t="s">
        <v>259</v>
      </c>
      <c r="J11" s="415"/>
      <c r="K11" s="415"/>
      <c r="L11" s="415"/>
      <c r="M11" s="415"/>
      <c r="N11" s="415"/>
      <c r="O11" s="415"/>
      <c r="P11" s="415"/>
      <c r="Q11" s="415"/>
      <c r="R11" s="415"/>
      <c r="S11" s="415"/>
      <c r="T11" s="416"/>
    </row>
    <row r="12" spans="1:25" s="99" customFormat="1" ht="28.5" customHeight="1" x14ac:dyDescent="0.3">
      <c r="C12" s="73" t="s">
        <v>260</v>
      </c>
      <c r="D12" s="268" t="s">
        <v>164</v>
      </c>
      <c r="F12" s="99">
        <f t="shared" ref="F12:F13" si="0">IF(D12="",0,IF(D12="Bassa",0.5,IF(D12="Media",1,IF(D12="Significativa",1.5,2))))</f>
        <v>1.5</v>
      </c>
      <c r="I12" s="414" t="s">
        <v>261</v>
      </c>
      <c r="J12" s="415"/>
      <c r="K12" s="415"/>
      <c r="L12" s="415"/>
      <c r="M12" s="415"/>
      <c r="N12" s="415"/>
      <c r="O12" s="415"/>
      <c r="P12" s="415"/>
      <c r="Q12" s="415"/>
      <c r="R12" s="415"/>
      <c r="S12" s="415"/>
      <c r="T12" s="416"/>
    </row>
    <row r="13" spans="1:25" s="99" customFormat="1" ht="28.5" customHeight="1" thickBot="1" x14ac:dyDescent="0.35">
      <c r="C13" s="74" t="s">
        <v>262</v>
      </c>
      <c r="D13" s="269" t="s">
        <v>263</v>
      </c>
      <c r="F13" s="99">
        <f t="shared" si="0"/>
        <v>0.5</v>
      </c>
      <c r="I13" s="417" t="s">
        <v>264</v>
      </c>
      <c r="J13" s="418"/>
      <c r="K13" s="418"/>
      <c r="L13" s="418"/>
      <c r="M13" s="418"/>
      <c r="N13" s="418"/>
      <c r="O13" s="418"/>
      <c r="P13" s="418"/>
      <c r="Q13" s="418"/>
      <c r="R13" s="418"/>
      <c r="S13" s="418"/>
      <c r="T13" s="419"/>
    </row>
    <row r="14" spans="1:25" s="99" customFormat="1" x14ac:dyDescent="0.2">
      <c r="F14" s="99">
        <f>SUM(F10:F13)</f>
        <v>4.5</v>
      </c>
      <c r="I14" s="104"/>
    </row>
    <row r="15" spans="1:25" s="99" customFormat="1" ht="22.5" customHeight="1" x14ac:dyDescent="0.25">
      <c r="C15" s="423" t="str">
        <f>IF(F14&gt;5.5,"ATTENZIONE - POTENZIALE IMPATTO ELEVATO PER GLI INTERESSATI",IF(F14&gt;4.5,"ATTENZIONE - POTENZIALE IMPATTO SIGNIFICATIVO PER GLI INTERESSATI",IF(F14&gt;3,"POTENZIALE IMPATTO","IMPATTO POTENZIALMENTE POCO SIGNIFICATIVO")))</f>
        <v>POTENZIALE IMPATTO</v>
      </c>
      <c r="D15" s="424"/>
      <c r="E15" s="105">
        <f>IF(F14&gt;5.5,4,IF(F14&gt;4.5,3,IF(F14&gt;3,2,1)))</f>
        <v>2</v>
      </c>
      <c r="F15" s="105"/>
      <c r="G15" s="243">
        <f>IF(F14&gt;5.5,4,IF(F14&gt;4.5,3,IF(F14&gt;3,2,1)))</f>
        <v>2</v>
      </c>
    </row>
    <row r="16" spans="1:25" s="99" customFormat="1" x14ac:dyDescent="0.2"/>
    <row r="17" spans="2:20" s="99" customFormat="1" x14ac:dyDescent="0.2"/>
    <row r="18" spans="2:20" s="99" customFormat="1" x14ac:dyDescent="0.2"/>
    <row r="19" spans="2:20" s="99" customFormat="1" ht="33" customHeight="1" thickBot="1" x14ac:dyDescent="0.25">
      <c r="B19" s="341" t="s">
        <v>265</v>
      </c>
    </row>
    <row r="20" spans="2:20" s="99" customFormat="1" ht="28.5" customHeight="1" x14ac:dyDescent="0.2">
      <c r="C20" s="339" t="s">
        <v>266</v>
      </c>
      <c r="D20" s="108" t="s">
        <v>267</v>
      </c>
      <c r="I20" s="420" t="s">
        <v>253</v>
      </c>
      <c r="J20" s="421"/>
      <c r="K20" s="421"/>
      <c r="L20" s="421"/>
      <c r="M20" s="421"/>
      <c r="N20" s="421"/>
      <c r="O20" s="421"/>
      <c r="P20" s="421"/>
      <c r="Q20" s="421"/>
      <c r="R20" s="421"/>
      <c r="S20" s="421"/>
      <c r="T20" s="422"/>
    </row>
    <row r="21" spans="2:20" s="99" customFormat="1" ht="27" customHeight="1" x14ac:dyDescent="0.3">
      <c r="C21" s="73" t="s">
        <v>268</v>
      </c>
      <c r="D21" s="268" t="s">
        <v>269</v>
      </c>
      <c r="E21" s="99">
        <v>1</v>
      </c>
      <c r="F21" s="99">
        <f t="shared" ref="F21:F29" si="1">IF(D21="Sì",E21,0)</f>
        <v>0</v>
      </c>
      <c r="I21" s="414" t="str">
        <f t="shared" ref="I21:I29" si="2">IF(D21="","RISPOSTA MANCANTE","")</f>
        <v/>
      </c>
      <c r="J21" s="415"/>
      <c r="K21" s="415"/>
      <c r="L21" s="415"/>
      <c r="M21" s="415"/>
      <c r="N21" s="415"/>
      <c r="O21" s="415"/>
      <c r="P21" s="415"/>
      <c r="Q21" s="415"/>
      <c r="R21" s="415"/>
      <c r="S21" s="415"/>
      <c r="T21" s="416"/>
    </row>
    <row r="22" spans="2:20" s="99" customFormat="1" ht="27" customHeight="1" x14ac:dyDescent="0.3">
      <c r="C22" s="73" t="s">
        <v>270</v>
      </c>
      <c r="D22" s="268" t="s">
        <v>269</v>
      </c>
      <c r="E22" s="99">
        <v>1</v>
      </c>
      <c r="F22" s="99">
        <f t="shared" si="1"/>
        <v>0</v>
      </c>
      <c r="I22" s="414" t="str">
        <f t="shared" si="2"/>
        <v/>
      </c>
      <c r="J22" s="415"/>
      <c r="K22" s="415"/>
      <c r="L22" s="415"/>
      <c r="M22" s="415"/>
      <c r="N22" s="415"/>
      <c r="O22" s="415"/>
      <c r="P22" s="415"/>
      <c r="Q22" s="415"/>
      <c r="R22" s="415"/>
      <c r="S22" s="415"/>
      <c r="T22" s="416"/>
    </row>
    <row r="23" spans="2:20" s="99" customFormat="1" ht="27" customHeight="1" x14ac:dyDescent="0.3">
      <c r="C23" s="73" t="s">
        <v>271</v>
      </c>
      <c r="D23" s="268" t="s">
        <v>269</v>
      </c>
      <c r="E23" s="99">
        <v>1</v>
      </c>
      <c r="F23" s="99">
        <f t="shared" si="1"/>
        <v>0</v>
      </c>
      <c r="I23" s="414" t="str">
        <f t="shared" si="2"/>
        <v/>
      </c>
      <c r="J23" s="415"/>
      <c r="K23" s="415"/>
      <c r="L23" s="415"/>
      <c r="M23" s="415"/>
      <c r="N23" s="415"/>
      <c r="O23" s="415"/>
      <c r="P23" s="415"/>
      <c r="Q23" s="415"/>
      <c r="R23" s="415"/>
      <c r="S23" s="415"/>
      <c r="T23" s="416"/>
    </row>
    <row r="24" spans="2:20" s="99" customFormat="1" ht="27" customHeight="1" x14ac:dyDescent="0.3">
      <c r="C24" s="73" t="s">
        <v>272</v>
      </c>
      <c r="D24" s="268" t="s">
        <v>269</v>
      </c>
      <c r="E24" s="99">
        <v>1</v>
      </c>
      <c r="F24" s="99">
        <f t="shared" si="1"/>
        <v>0</v>
      </c>
      <c r="I24" s="414" t="str">
        <f t="shared" si="2"/>
        <v/>
      </c>
      <c r="J24" s="415"/>
      <c r="K24" s="415"/>
      <c r="L24" s="415"/>
      <c r="M24" s="415"/>
      <c r="N24" s="415"/>
      <c r="O24" s="415"/>
      <c r="P24" s="415"/>
      <c r="Q24" s="415"/>
      <c r="R24" s="415"/>
      <c r="S24" s="415"/>
      <c r="T24" s="416"/>
    </row>
    <row r="25" spans="2:20" s="99" customFormat="1" ht="27" customHeight="1" x14ac:dyDescent="0.3">
      <c r="C25" s="73" t="s">
        <v>273</v>
      </c>
      <c r="D25" s="268" t="s">
        <v>269</v>
      </c>
      <c r="E25" s="99">
        <v>1</v>
      </c>
      <c r="F25" s="99">
        <f t="shared" si="1"/>
        <v>0</v>
      </c>
      <c r="I25" s="414" t="str">
        <f t="shared" si="2"/>
        <v/>
      </c>
      <c r="J25" s="415"/>
      <c r="K25" s="415"/>
      <c r="L25" s="415"/>
      <c r="M25" s="415"/>
      <c r="N25" s="415"/>
      <c r="O25" s="415"/>
      <c r="P25" s="415"/>
      <c r="Q25" s="415"/>
      <c r="R25" s="415"/>
      <c r="S25" s="415"/>
      <c r="T25" s="416"/>
    </row>
    <row r="26" spans="2:20" s="99" customFormat="1" ht="27" customHeight="1" x14ac:dyDescent="0.3">
      <c r="C26" s="73" t="s">
        <v>274</v>
      </c>
      <c r="D26" s="268" t="s">
        <v>275</v>
      </c>
      <c r="E26" s="99">
        <v>1</v>
      </c>
      <c r="F26" s="99">
        <f t="shared" si="1"/>
        <v>1</v>
      </c>
      <c r="I26" s="414" t="s">
        <v>276</v>
      </c>
      <c r="J26" s="415"/>
      <c r="K26" s="415"/>
      <c r="L26" s="415"/>
      <c r="M26" s="415"/>
      <c r="N26" s="415"/>
      <c r="O26" s="415"/>
      <c r="P26" s="415"/>
      <c r="Q26" s="415"/>
      <c r="R26" s="415"/>
      <c r="S26" s="415"/>
      <c r="T26" s="416"/>
    </row>
    <row r="27" spans="2:20" s="99" customFormat="1" ht="27" customHeight="1" x14ac:dyDescent="0.3">
      <c r="C27" s="73" t="s">
        <v>277</v>
      </c>
      <c r="D27" s="268" t="s">
        <v>269</v>
      </c>
      <c r="E27" s="99">
        <v>1</v>
      </c>
      <c r="F27" s="99">
        <f t="shared" si="1"/>
        <v>0</v>
      </c>
      <c r="I27" s="414" t="str">
        <f t="shared" si="2"/>
        <v/>
      </c>
      <c r="J27" s="415"/>
      <c r="K27" s="415"/>
      <c r="L27" s="415"/>
      <c r="M27" s="415"/>
      <c r="N27" s="415"/>
      <c r="O27" s="415"/>
      <c r="P27" s="415"/>
      <c r="Q27" s="415"/>
      <c r="R27" s="415"/>
      <c r="S27" s="415"/>
      <c r="T27" s="416"/>
    </row>
    <row r="28" spans="2:20" s="99" customFormat="1" ht="27" customHeight="1" x14ac:dyDescent="0.3">
      <c r="C28" s="73" t="s">
        <v>278</v>
      </c>
      <c r="D28" s="268" t="s">
        <v>275</v>
      </c>
      <c r="E28" s="99">
        <v>1</v>
      </c>
      <c r="F28" s="99">
        <f t="shared" si="1"/>
        <v>1</v>
      </c>
      <c r="I28" s="414" t="s">
        <v>279</v>
      </c>
      <c r="J28" s="415"/>
      <c r="K28" s="415"/>
      <c r="L28" s="415"/>
      <c r="M28" s="415"/>
      <c r="N28" s="415"/>
      <c r="O28" s="415"/>
      <c r="P28" s="415"/>
      <c r="Q28" s="415"/>
      <c r="R28" s="415"/>
      <c r="S28" s="415"/>
      <c r="T28" s="416"/>
    </row>
    <row r="29" spans="2:20" s="99" customFormat="1" ht="27" customHeight="1" thickBot="1" x14ac:dyDescent="0.35">
      <c r="C29" s="74" t="s">
        <v>280</v>
      </c>
      <c r="D29" s="268" t="s">
        <v>269</v>
      </c>
      <c r="E29" s="99">
        <v>1</v>
      </c>
      <c r="F29" s="99">
        <f t="shared" si="1"/>
        <v>0</v>
      </c>
      <c r="I29" s="417" t="str">
        <f t="shared" si="2"/>
        <v/>
      </c>
      <c r="J29" s="418"/>
      <c r="K29" s="418"/>
      <c r="L29" s="418"/>
      <c r="M29" s="418"/>
      <c r="N29" s="418"/>
      <c r="O29" s="418"/>
      <c r="P29" s="418"/>
      <c r="Q29" s="418"/>
      <c r="R29" s="418"/>
      <c r="S29" s="418"/>
      <c r="T29" s="419"/>
    </row>
    <row r="30" spans="2:20" s="99" customFormat="1" x14ac:dyDescent="0.2">
      <c r="F30" s="99">
        <f>SUM(F21:F29)</f>
        <v>2</v>
      </c>
    </row>
    <row r="31" spans="2:20" s="99" customFormat="1" ht="25.5" customHeight="1" x14ac:dyDescent="0.25">
      <c r="C31" s="423" t="str">
        <f>IF(F30&gt;2,"ATTENZIONE - POTENZIALE IMPATTO ELEVATO PER GLI INTERESSATI",IF(F30&gt;1,"ATTENZIONE - POTENZIALE IMPATTO SIGNIFICATIVO PER GLI INTERESSATI",IF(F30=1,"POTENZIALE IMPATTO","IMPATTO POTENZIALMENTE POCO SIGNIFICATIVO")))</f>
        <v>ATTENZIONE - POTENZIALE IMPATTO SIGNIFICATIVO PER GLI INTERESSATI</v>
      </c>
      <c r="D31" s="424"/>
      <c r="E31" s="105">
        <f>IF(F30&gt;2,4,IF(F30&gt;1,3,IF(F30=1,2,1)))</f>
        <v>3</v>
      </c>
      <c r="F31" s="106"/>
      <c r="G31" s="243">
        <f>IF(F30&gt;2,4,IF(F30&gt;1,3,IF(F30=1,2,1)))</f>
        <v>3</v>
      </c>
    </row>
    <row r="32" spans="2:20" s="99" customFormat="1" ht="39.75" customHeight="1" x14ac:dyDescent="0.2"/>
    <row r="33" spans="2:20" s="99" customFormat="1" ht="23.25" x14ac:dyDescent="0.35">
      <c r="B33" s="340" t="s">
        <v>281</v>
      </c>
    </row>
    <row r="34" spans="2:20" s="99" customFormat="1" ht="8.25" customHeight="1" thickBot="1" x14ac:dyDescent="0.3">
      <c r="B34" s="106"/>
    </row>
    <row r="35" spans="2:20" s="99" customFormat="1" ht="27" customHeight="1" x14ac:dyDescent="0.2">
      <c r="C35" s="339" t="s">
        <v>282</v>
      </c>
      <c r="D35" s="108" t="s">
        <v>267</v>
      </c>
      <c r="I35" s="420" t="s">
        <v>253</v>
      </c>
      <c r="J35" s="421"/>
      <c r="K35" s="421"/>
      <c r="L35" s="421"/>
      <c r="M35" s="421"/>
      <c r="N35" s="421"/>
      <c r="O35" s="421"/>
      <c r="P35" s="421"/>
      <c r="Q35" s="421"/>
      <c r="R35" s="421"/>
      <c r="S35" s="421"/>
      <c r="T35" s="422"/>
    </row>
    <row r="36" spans="2:20" s="99" customFormat="1" ht="30" customHeight="1" x14ac:dyDescent="0.3">
      <c r="C36" s="73" t="s">
        <v>283</v>
      </c>
      <c r="D36" s="268" t="s">
        <v>269</v>
      </c>
      <c r="E36" s="99">
        <v>1</v>
      </c>
      <c r="F36" s="99">
        <f t="shared" ref="F36:F49" si="3">IF(D36="Sì",E36,0)</f>
        <v>0</v>
      </c>
      <c r="I36" s="414" t="str">
        <f t="shared" ref="I36:I49" si="4">IF(D36="","RISPOSTA MANCANTE","")</f>
        <v/>
      </c>
      <c r="J36" s="415"/>
      <c r="K36" s="415"/>
      <c r="L36" s="415"/>
      <c r="M36" s="415"/>
      <c r="N36" s="415"/>
      <c r="O36" s="415"/>
      <c r="P36" s="415"/>
      <c r="Q36" s="415"/>
      <c r="R36" s="415"/>
      <c r="S36" s="415"/>
      <c r="T36" s="416"/>
    </row>
    <row r="37" spans="2:20" s="99" customFormat="1" ht="30" customHeight="1" x14ac:dyDescent="0.3">
      <c r="C37" s="73" t="s">
        <v>284</v>
      </c>
      <c r="D37" s="268" t="s">
        <v>269</v>
      </c>
      <c r="E37" s="99">
        <v>1</v>
      </c>
      <c r="F37" s="99">
        <f t="shared" si="3"/>
        <v>0</v>
      </c>
      <c r="I37" s="414" t="str">
        <f t="shared" si="4"/>
        <v/>
      </c>
      <c r="J37" s="415"/>
      <c r="K37" s="415"/>
      <c r="L37" s="415"/>
      <c r="M37" s="415"/>
      <c r="N37" s="415"/>
      <c r="O37" s="415"/>
      <c r="P37" s="415"/>
      <c r="Q37" s="415"/>
      <c r="R37" s="415"/>
      <c r="S37" s="415"/>
      <c r="T37" s="416"/>
    </row>
    <row r="38" spans="2:20" s="99" customFormat="1" ht="30" customHeight="1" x14ac:dyDescent="0.3">
      <c r="C38" s="73" t="s">
        <v>285</v>
      </c>
      <c r="D38" s="268" t="s">
        <v>269</v>
      </c>
      <c r="E38" s="99">
        <v>1</v>
      </c>
      <c r="F38" s="99">
        <f t="shared" si="3"/>
        <v>0</v>
      </c>
      <c r="I38" s="414" t="str">
        <f t="shared" si="4"/>
        <v/>
      </c>
      <c r="J38" s="415"/>
      <c r="K38" s="415"/>
      <c r="L38" s="415"/>
      <c r="M38" s="415"/>
      <c r="N38" s="415"/>
      <c r="O38" s="415"/>
      <c r="P38" s="415"/>
      <c r="Q38" s="415"/>
      <c r="R38" s="415"/>
      <c r="S38" s="415"/>
      <c r="T38" s="416"/>
    </row>
    <row r="39" spans="2:20" s="99" customFormat="1" ht="30" customHeight="1" x14ac:dyDescent="0.3">
      <c r="C39" s="73" t="s">
        <v>286</v>
      </c>
      <c r="D39" s="268" t="s">
        <v>275</v>
      </c>
      <c r="E39" s="99">
        <v>1</v>
      </c>
      <c r="F39" s="99">
        <f t="shared" si="3"/>
        <v>1</v>
      </c>
      <c r="I39" s="414" t="s">
        <v>287</v>
      </c>
      <c r="J39" s="415"/>
      <c r="K39" s="415"/>
      <c r="L39" s="415"/>
      <c r="M39" s="415"/>
      <c r="N39" s="415"/>
      <c r="O39" s="415"/>
      <c r="P39" s="415"/>
      <c r="Q39" s="415"/>
      <c r="R39" s="415"/>
      <c r="S39" s="415"/>
      <c r="T39" s="416"/>
    </row>
    <row r="40" spans="2:20" s="99" customFormat="1" ht="30" customHeight="1" x14ac:dyDescent="0.3">
      <c r="C40" s="73" t="s">
        <v>288</v>
      </c>
      <c r="D40" s="268" t="s">
        <v>269</v>
      </c>
      <c r="E40" s="99">
        <v>1</v>
      </c>
      <c r="F40" s="99">
        <f t="shared" si="3"/>
        <v>0</v>
      </c>
      <c r="I40" s="414" t="str">
        <f t="shared" si="4"/>
        <v/>
      </c>
      <c r="J40" s="415"/>
      <c r="K40" s="415"/>
      <c r="L40" s="415"/>
      <c r="M40" s="415"/>
      <c r="N40" s="415"/>
      <c r="O40" s="415"/>
      <c r="P40" s="415"/>
      <c r="Q40" s="415"/>
      <c r="R40" s="415"/>
      <c r="S40" s="415"/>
      <c r="T40" s="416"/>
    </row>
    <row r="41" spans="2:20" s="99" customFormat="1" ht="30" customHeight="1" x14ac:dyDescent="0.3">
      <c r="C41" s="73" t="s">
        <v>289</v>
      </c>
      <c r="D41" s="268" t="s">
        <v>269</v>
      </c>
      <c r="E41" s="99">
        <v>1</v>
      </c>
      <c r="F41" s="99">
        <f t="shared" si="3"/>
        <v>0</v>
      </c>
      <c r="I41" s="414" t="str">
        <f t="shared" si="4"/>
        <v/>
      </c>
      <c r="J41" s="415"/>
      <c r="K41" s="415"/>
      <c r="L41" s="415"/>
      <c r="M41" s="415"/>
      <c r="N41" s="415"/>
      <c r="O41" s="415"/>
      <c r="P41" s="415"/>
      <c r="Q41" s="415"/>
      <c r="R41" s="415"/>
      <c r="S41" s="415"/>
      <c r="T41" s="416"/>
    </row>
    <row r="42" spans="2:20" s="99" customFormat="1" ht="30" customHeight="1" x14ac:dyDescent="0.3">
      <c r="C42" s="73" t="s">
        <v>290</v>
      </c>
      <c r="D42" s="268" t="s">
        <v>269</v>
      </c>
      <c r="E42" s="99">
        <v>1</v>
      </c>
      <c r="F42" s="99">
        <f t="shared" si="3"/>
        <v>0</v>
      </c>
      <c r="I42" s="414" t="str">
        <f t="shared" si="4"/>
        <v/>
      </c>
      <c r="J42" s="415"/>
      <c r="K42" s="415"/>
      <c r="L42" s="415"/>
      <c r="M42" s="415"/>
      <c r="N42" s="415"/>
      <c r="O42" s="415"/>
      <c r="P42" s="415"/>
      <c r="Q42" s="415"/>
      <c r="R42" s="415"/>
      <c r="S42" s="415"/>
      <c r="T42" s="416"/>
    </row>
    <row r="43" spans="2:20" s="99" customFormat="1" ht="30" customHeight="1" x14ac:dyDescent="0.3">
      <c r="C43" s="73" t="s">
        <v>291</v>
      </c>
      <c r="D43" s="268" t="s">
        <v>269</v>
      </c>
      <c r="E43" s="99">
        <v>1</v>
      </c>
      <c r="F43" s="99">
        <f t="shared" si="3"/>
        <v>0</v>
      </c>
      <c r="I43" s="414" t="str">
        <f t="shared" si="4"/>
        <v/>
      </c>
      <c r="J43" s="415"/>
      <c r="K43" s="415"/>
      <c r="L43" s="415"/>
      <c r="M43" s="415"/>
      <c r="N43" s="415"/>
      <c r="O43" s="415"/>
      <c r="P43" s="415"/>
      <c r="Q43" s="415"/>
      <c r="R43" s="415"/>
      <c r="S43" s="415"/>
      <c r="T43" s="416"/>
    </row>
    <row r="44" spans="2:20" s="99" customFormat="1" ht="30" customHeight="1" x14ac:dyDescent="0.3">
      <c r="C44" s="73" t="s">
        <v>292</v>
      </c>
      <c r="D44" s="268" t="s">
        <v>275</v>
      </c>
      <c r="E44" s="99">
        <v>1</v>
      </c>
      <c r="F44" s="99">
        <f t="shared" si="3"/>
        <v>1</v>
      </c>
      <c r="I44" s="414" t="s">
        <v>293</v>
      </c>
      <c r="J44" s="415"/>
      <c r="K44" s="415"/>
      <c r="L44" s="415"/>
      <c r="M44" s="415"/>
      <c r="N44" s="415"/>
      <c r="O44" s="415"/>
      <c r="P44" s="415"/>
      <c r="Q44" s="415"/>
      <c r="R44" s="415"/>
      <c r="S44" s="415"/>
      <c r="T44" s="416"/>
    </row>
    <row r="45" spans="2:20" s="99" customFormat="1" ht="30" customHeight="1" x14ac:dyDescent="0.3">
      <c r="C45" s="73" t="s">
        <v>294</v>
      </c>
      <c r="D45" s="268" t="s">
        <v>269</v>
      </c>
      <c r="E45" s="99">
        <v>1</v>
      </c>
      <c r="F45" s="99">
        <f t="shared" si="3"/>
        <v>0</v>
      </c>
      <c r="I45" s="414" t="str">
        <f t="shared" si="4"/>
        <v/>
      </c>
      <c r="J45" s="415"/>
      <c r="K45" s="415"/>
      <c r="L45" s="415"/>
      <c r="M45" s="415"/>
      <c r="N45" s="415"/>
      <c r="O45" s="415"/>
      <c r="P45" s="415"/>
      <c r="Q45" s="415"/>
      <c r="R45" s="415"/>
      <c r="S45" s="415"/>
      <c r="T45" s="416"/>
    </row>
    <row r="46" spans="2:20" s="99" customFormat="1" ht="30" customHeight="1" x14ac:dyDescent="0.3">
      <c r="C46" s="73" t="s">
        <v>295</v>
      </c>
      <c r="D46" s="268" t="s">
        <v>269</v>
      </c>
      <c r="E46" s="99">
        <v>1</v>
      </c>
      <c r="F46" s="99">
        <f t="shared" si="3"/>
        <v>0</v>
      </c>
      <c r="I46" s="414" t="str">
        <f t="shared" si="4"/>
        <v/>
      </c>
      <c r="J46" s="415"/>
      <c r="K46" s="415"/>
      <c r="L46" s="415"/>
      <c r="M46" s="415"/>
      <c r="N46" s="415"/>
      <c r="O46" s="415"/>
      <c r="P46" s="415"/>
      <c r="Q46" s="415"/>
      <c r="R46" s="415"/>
      <c r="S46" s="415"/>
      <c r="T46" s="416"/>
    </row>
    <row r="47" spans="2:20" s="99" customFormat="1" ht="30" customHeight="1" x14ac:dyDescent="0.3">
      <c r="C47" s="73" t="s">
        <v>296</v>
      </c>
      <c r="D47" s="268" t="s">
        <v>269</v>
      </c>
      <c r="E47" s="99">
        <v>1</v>
      </c>
      <c r="F47" s="99">
        <f t="shared" si="3"/>
        <v>0</v>
      </c>
      <c r="I47" s="414" t="str">
        <f t="shared" si="4"/>
        <v/>
      </c>
      <c r="J47" s="415"/>
      <c r="K47" s="415"/>
      <c r="L47" s="415"/>
      <c r="M47" s="415"/>
      <c r="N47" s="415"/>
      <c r="O47" s="415"/>
      <c r="P47" s="415"/>
      <c r="Q47" s="415"/>
      <c r="R47" s="415"/>
      <c r="S47" s="415"/>
      <c r="T47" s="416"/>
    </row>
    <row r="48" spans="2:20" s="99" customFormat="1" ht="30" customHeight="1" x14ac:dyDescent="0.3">
      <c r="C48" s="73" t="s">
        <v>297</v>
      </c>
      <c r="D48" s="268" t="s">
        <v>269</v>
      </c>
      <c r="E48" s="99">
        <v>1</v>
      </c>
      <c r="F48" s="99">
        <f t="shared" si="3"/>
        <v>0</v>
      </c>
      <c r="I48" s="414" t="str">
        <f t="shared" si="4"/>
        <v/>
      </c>
      <c r="J48" s="415"/>
      <c r="K48" s="415"/>
      <c r="L48" s="415"/>
      <c r="M48" s="415"/>
      <c r="N48" s="415"/>
      <c r="O48" s="415"/>
      <c r="P48" s="415"/>
      <c r="Q48" s="415"/>
      <c r="R48" s="415"/>
      <c r="S48" s="415"/>
      <c r="T48" s="416"/>
    </row>
    <row r="49" spans="1:20" s="99" customFormat="1" ht="30" customHeight="1" thickBot="1" x14ac:dyDescent="0.35">
      <c r="C49" s="74" t="s">
        <v>298</v>
      </c>
      <c r="D49" s="269" t="s">
        <v>269</v>
      </c>
      <c r="E49" s="99">
        <v>1</v>
      </c>
      <c r="F49" s="99">
        <f t="shared" si="3"/>
        <v>0</v>
      </c>
      <c r="I49" s="417" t="str">
        <f t="shared" si="4"/>
        <v/>
      </c>
      <c r="J49" s="418"/>
      <c r="K49" s="418"/>
      <c r="L49" s="418"/>
      <c r="M49" s="418"/>
      <c r="N49" s="418"/>
      <c r="O49" s="418"/>
      <c r="P49" s="418"/>
      <c r="Q49" s="418"/>
      <c r="R49" s="418"/>
      <c r="S49" s="418"/>
      <c r="T49" s="419"/>
    </row>
    <row r="50" spans="1:20" s="99" customFormat="1" x14ac:dyDescent="0.2">
      <c r="F50" s="99">
        <f>SUM(F36:F49)</f>
        <v>2</v>
      </c>
    </row>
    <row r="51" spans="1:20" s="99" customFormat="1" ht="24.75" customHeight="1" x14ac:dyDescent="0.25">
      <c r="A51" s="106"/>
      <c r="C51" s="423" t="str">
        <f>IF(F50&gt;2,"ATTENZIONE - POTENZIALE IMPATTO ELEVATO PER GLI INTERESSATI",IF(F50&gt;1,"ATTENZIONE - POTENZIALE IMPATTO SIGNIFICATIVO PER GLI INTERESSATI",IF(F50=1,"POTENZIALE IMPATTO","IMPATTO POTENZIALMENTE POCO SIGNIFICATIVO")))</f>
        <v>ATTENZIONE - POTENZIALE IMPATTO SIGNIFICATIVO PER GLI INTERESSATI</v>
      </c>
      <c r="D51" s="424"/>
      <c r="E51" s="105">
        <f>IF(F50&gt;2,4,IF(F50&gt;1,3,IF(F50=1,2,1)))</f>
        <v>3</v>
      </c>
      <c r="F51" s="106"/>
      <c r="G51" s="243">
        <f>IF(F50&gt;2,4,IF(F50&gt;1,3,IF(F50=1,2,1)))</f>
        <v>3</v>
      </c>
    </row>
    <row r="52" spans="1:20" s="99" customFormat="1" ht="8.25" customHeight="1" x14ac:dyDescent="0.2"/>
    <row r="53" spans="1:20" s="99" customFormat="1" ht="2.25" customHeight="1" x14ac:dyDescent="0.2"/>
  </sheetData>
  <sheetProtection algorithmName="SHA-512" hashValue="pG8qqZzUE0vfsC6r5i2WTJW1nLjPQjSUiK0fLNaHlWK23ksTqTLdm0j5LOCjx2CESqSMrN0Dzs9GBUjj0jOFbg==" saltValue="i06euQkNpj6Rspx1xEd5Fg==" spinCount="100000" sheet="1" selectLockedCells="1"/>
  <mergeCells count="37">
    <mergeCell ref="A1:T1"/>
    <mergeCell ref="C31:D31"/>
    <mergeCell ref="C51:D51"/>
    <mergeCell ref="C15:D15"/>
    <mergeCell ref="A2:Y2"/>
    <mergeCell ref="C7:K7"/>
    <mergeCell ref="C5:T5"/>
    <mergeCell ref="I9:T9"/>
    <mergeCell ref="I10:T10"/>
    <mergeCell ref="I11:T11"/>
    <mergeCell ref="I49:T49"/>
    <mergeCell ref="I39:T39"/>
    <mergeCell ref="I40:T40"/>
    <mergeCell ref="I41:T41"/>
    <mergeCell ref="I42:T42"/>
    <mergeCell ref="I43:T43"/>
    <mergeCell ref="I29:T29"/>
    <mergeCell ref="I35:T35"/>
    <mergeCell ref="I36:T36"/>
    <mergeCell ref="I37:T37"/>
    <mergeCell ref="I38:T38"/>
    <mergeCell ref="I28:T28"/>
    <mergeCell ref="I12:T12"/>
    <mergeCell ref="I13:T13"/>
    <mergeCell ref="I20:T20"/>
    <mergeCell ref="I21:T21"/>
    <mergeCell ref="I22:T22"/>
    <mergeCell ref="I23:T23"/>
    <mergeCell ref="I24:T24"/>
    <mergeCell ref="I25:T25"/>
    <mergeCell ref="I26:T26"/>
    <mergeCell ref="I27:T27"/>
    <mergeCell ref="I44:T44"/>
    <mergeCell ref="I45:T45"/>
    <mergeCell ref="I46:T46"/>
    <mergeCell ref="I47:T47"/>
    <mergeCell ref="I48:T48"/>
  </mergeCells>
  <conditionalFormatting sqref="C31:E31">
    <cfRule type="cellIs" dxfId="90" priority="5" stopIfTrue="1" operator="equal">
      <formula>"ATTENZIONE - POTENZIALE IMPATTO ELEVATO PER GLI INTERESSATI"</formula>
    </cfRule>
    <cfRule type="cellIs" dxfId="89" priority="6" stopIfTrue="1" operator="equal">
      <formula>"ATTENZIONE - POTENZIALE IMPATTO SIGNIFICATIVO PER GLI INTERESSATI"</formula>
    </cfRule>
    <cfRule type="cellIs" dxfId="88" priority="7" stopIfTrue="1" operator="equal">
      <formula>"POTENZIALE IMPATTO"</formula>
    </cfRule>
    <cfRule type="cellIs" dxfId="87" priority="8" stopIfTrue="1" operator="equal">
      <formula>"IMPATTO POTENZIALMENTE POCO SIGNIFICATIVO"</formula>
    </cfRule>
  </conditionalFormatting>
  <conditionalFormatting sqref="C51:E51">
    <cfRule type="cellIs" dxfId="86" priority="1" stopIfTrue="1" operator="equal">
      <formula>"ATTENZIONE - POTENZIALE IMPATTO ELEVATO PER GLI INTERESSATI"</formula>
    </cfRule>
    <cfRule type="cellIs" dxfId="85" priority="2" stopIfTrue="1" operator="equal">
      <formula>"ATTENZIONE - POTENZIALE IMPATTO SIGNIFICATIVO PER GLI INTERESSATI"</formula>
    </cfRule>
    <cfRule type="cellIs" dxfId="84" priority="3" stopIfTrue="1" operator="equal">
      <formula>"POTENZIALE IMPATTO"</formula>
    </cfRule>
    <cfRule type="cellIs" dxfId="83" priority="4" stopIfTrue="1" operator="equal">
      <formula>"IMPATTO POTENZIALMENTE POCO SIGNIFICATIVO"</formula>
    </cfRule>
  </conditionalFormatting>
  <conditionalFormatting sqref="C15:F15">
    <cfRule type="cellIs" dxfId="82" priority="9" stopIfTrue="1" operator="equal">
      <formula>"ATTENZIONE - POTENZIALE IMPATTO ELEVATO PER GLI INTERESSATI"</formula>
    </cfRule>
    <cfRule type="cellIs" dxfId="81" priority="10" stopIfTrue="1" operator="equal">
      <formula>"ATTENZIONE - POTENZIALE IMPATTO SIGNIFICATIVO PER GLI INTERESSATI"</formula>
    </cfRule>
    <cfRule type="cellIs" dxfId="80" priority="11" stopIfTrue="1" operator="equal">
      <formula>"POTENZIALE IMPATTO"</formula>
    </cfRule>
    <cfRule type="cellIs" dxfId="79" priority="12" stopIfTrue="1" operator="equal">
      <formula>"IMPATTO POTENZIALMENTE POCO SIGNIFICATIVO"</formula>
    </cfRule>
  </conditionalFormatting>
  <dataValidations count="3">
    <dataValidation type="list" allowBlank="1" showInputMessage="1" showErrorMessage="1" sqref="D11:D13" xr:uid="{00000000-0002-0000-0500-000000000000}">
      <formula1>"Bassa,Media,Significativa,Alta"</formula1>
    </dataValidation>
    <dataValidation type="list" allowBlank="1" showInputMessage="1" showErrorMessage="1" sqref="D36:D49 D21:D29" xr:uid="{00000000-0002-0000-0500-000001000000}">
      <formula1>"Sì,No"</formula1>
    </dataValidation>
    <dataValidation type="list" allowBlank="1" showInputMessage="1" showErrorMessage="1" sqref="D10" xr:uid="{00000000-0002-0000-0500-000002000000}">
      <formula1>"Obbligatoria,Volontaria"</formula1>
    </dataValidation>
  </dataValidations>
  <pageMargins left="0.70866141732283472" right="0.70866141732283472" top="0.74803149606299213" bottom="0.74803149606299213" header="0.31496062992125984" footer="0.31496062992125984"/>
  <pageSetup paperSize="8" scale="65" fitToHeight="0" orientation="landscape" r:id="rId1"/>
  <headerFooter>
    <oddFooter>&amp;RPagina &amp;P di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4"/>
  <sheetViews>
    <sheetView workbookViewId="0">
      <pane ySplit="1" topLeftCell="A2" activePane="bottomLeft" state="frozen"/>
      <selection pane="bottomLeft" sqref="A1:T1"/>
    </sheetView>
  </sheetViews>
  <sheetFormatPr defaultColWidth="9.140625" defaultRowHeight="12.75" x14ac:dyDescent="0.2"/>
  <cols>
    <col min="1" max="1" width="4.7109375" style="33" customWidth="1"/>
    <col min="2" max="2" width="63.85546875" style="33" customWidth="1"/>
    <col min="3" max="3" width="29.7109375" style="62" customWidth="1"/>
    <col min="4" max="4" width="56.85546875" style="33" customWidth="1"/>
    <col min="5" max="5" width="7.28515625" style="33" hidden="1" customWidth="1"/>
    <col min="6" max="6" width="14.42578125" style="33" customWidth="1"/>
    <col min="7" max="16384" width="9.140625" style="33"/>
  </cols>
  <sheetData>
    <row r="1" spans="1:25"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25" customFormat="1" ht="69"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row>
    <row r="3" spans="1:25" s="99" customFormat="1" x14ac:dyDescent="0.2">
      <c r="C3" s="109"/>
    </row>
    <row r="4" spans="1:25" s="99" customFormat="1" x14ac:dyDescent="0.2">
      <c r="C4" s="109"/>
    </row>
    <row r="5" spans="1:25" s="99" customFormat="1" ht="28.5" x14ac:dyDescent="0.45">
      <c r="A5" s="110" t="s">
        <v>299</v>
      </c>
      <c r="C5" s="109"/>
    </row>
    <row r="6" spans="1:25" s="99" customFormat="1" x14ac:dyDescent="0.2">
      <c r="C6" s="109"/>
    </row>
    <row r="7" spans="1:25" s="99" customFormat="1" ht="39.75" customHeight="1" x14ac:dyDescent="0.2">
      <c r="B7" s="224" t="s">
        <v>180</v>
      </c>
      <c r="C7" s="438" t="s">
        <v>300</v>
      </c>
      <c r="D7" s="438"/>
    </row>
    <row r="8" spans="1:25" s="99" customFormat="1" ht="13.5" thickBot="1" x14ac:dyDescent="0.25">
      <c r="C8" s="109"/>
    </row>
    <row r="9" spans="1:25" s="99" customFormat="1" ht="20.25" customHeight="1" thickBot="1" x14ac:dyDescent="0.25">
      <c r="A9" s="436" t="s">
        <v>301</v>
      </c>
      <c r="B9" s="437"/>
      <c r="C9" s="434" t="s">
        <v>302</v>
      </c>
      <c r="D9" s="435"/>
    </row>
    <row r="10" spans="1:25" s="99" customFormat="1" x14ac:dyDescent="0.2">
      <c r="C10" s="109"/>
    </row>
    <row r="11" spans="1:25" s="99" customFormat="1" ht="21" x14ac:dyDescent="0.35">
      <c r="B11" s="103" t="s">
        <v>303</v>
      </c>
      <c r="C11" s="105"/>
    </row>
    <row r="12" spans="1:25" s="99" customFormat="1" ht="30" customHeight="1" thickBot="1" x14ac:dyDescent="0.3">
      <c r="B12" s="106"/>
      <c r="C12" s="105"/>
    </row>
    <row r="13" spans="1:25" s="99" customFormat="1" ht="26.25" customHeight="1" x14ac:dyDescent="0.2">
      <c r="B13" s="342" t="s">
        <v>304</v>
      </c>
      <c r="C13" s="114" t="s">
        <v>305</v>
      </c>
      <c r="D13" s="115" t="s">
        <v>306</v>
      </c>
    </row>
    <row r="14" spans="1:25" s="99" customFormat="1" ht="32.25" customHeight="1" x14ac:dyDescent="0.25">
      <c r="B14" s="73" t="s">
        <v>307</v>
      </c>
      <c r="C14" s="63" t="s">
        <v>308</v>
      </c>
      <c r="D14" s="111" t="s">
        <v>309</v>
      </c>
      <c r="E14" s="99">
        <f>IF(C14="",0,IF(C14="POCO SIGNIFICATIVA",1,IF(C14="MOLTO SIGNIFICATIVA",1.25,1.1)))</f>
        <v>1</v>
      </c>
      <c r="F14" s="112" t="str">
        <f>IF(E14=0,"SPECIFICARE","")</f>
        <v/>
      </c>
    </row>
    <row r="15" spans="1:25" s="99" customFormat="1" ht="32.25" customHeight="1" x14ac:dyDescent="0.25">
      <c r="B15" s="73" t="s">
        <v>310</v>
      </c>
      <c r="C15" s="63" t="s">
        <v>308</v>
      </c>
      <c r="D15" s="111" t="s">
        <v>311</v>
      </c>
      <c r="E15" s="99">
        <f t="shared" ref="E15:E22" si="0">IF(C15="",0,IF(C15="POCO SIGNIFICATIVA",1,IF(C15="MOLTO SIGNIFICATIVA",1.25,1.1)))</f>
        <v>1</v>
      </c>
      <c r="F15" s="112" t="str">
        <f t="shared" ref="F15:F22" si="1">IF(E15=0,"SPECIFICARE","")</f>
        <v/>
      </c>
    </row>
    <row r="16" spans="1:25" s="99" customFormat="1" ht="32.25" customHeight="1" x14ac:dyDescent="0.25">
      <c r="B16" s="73" t="s">
        <v>312</v>
      </c>
      <c r="C16" s="63" t="s">
        <v>313</v>
      </c>
      <c r="D16" s="111" t="s">
        <v>314</v>
      </c>
      <c r="E16" s="99">
        <f t="shared" si="0"/>
        <v>1.25</v>
      </c>
      <c r="F16" s="112" t="str">
        <f t="shared" si="1"/>
        <v/>
      </c>
    </row>
    <row r="17" spans="2:6" s="99" customFormat="1" ht="32.25" customHeight="1" x14ac:dyDescent="0.25">
      <c r="B17" s="73" t="s">
        <v>315</v>
      </c>
      <c r="C17" s="63" t="s">
        <v>308</v>
      </c>
      <c r="D17" s="111" t="s">
        <v>316</v>
      </c>
      <c r="E17" s="99">
        <f t="shared" si="0"/>
        <v>1</v>
      </c>
      <c r="F17" s="112" t="str">
        <f t="shared" si="1"/>
        <v/>
      </c>
    </row>
    <row r="18" spans="2:6" s="99" customFormat="1" ht="32.25" customHeight="1" x14ac:dyDescent="0.25">
      <c r="B18" s="73" t="s">
        <v>317</v>
      </c>
      <c r="C18" s="63" t="s">
        <v>308</v>
      </c>
      <c r="D18" s="111" t="s">
        <v>316</v>
      </c>
      <c r="E18" s="99">
        <f t="shared" si="0"/>
        <v>1</v>
      </c>
      <c r="F18" s="112" t="str">
        <f t="shared" si="1"/>
        <v/>
      </c>
    </row>
    <row r="19" spans="2:6" s="99" customFormat="1" ht="32.25" customHeight="1" x14ac:dyDescent="0.25">
      <c r="B19" s="73" t="s">
        <v>318</v>
      </c>
      <c r="C19" s="63" t="s">
        <v>308</v>
      </c>
      <c r="D19" s="111" t="s">
        <v>316</v>
      </c>
      <c r="E19" s="99">
        <f t="shared" si="0"/>
        <v>1</v>
      </c>
      <c r="F19" s="112" t="str">
        <f t="shared" si="1"/>
        <v/>
      </c>
    </row>
    <row r="20" spans="2:6" s="99" customFormat="1" ht="32.25" customHeight="1" x14ac:dyDescent="0.25">
      <c r="B20" s="73" t="s">
        <v>319</v>
      </c>
      <c r="C20" s="63" t="s">
        <v>320</v>
      </c>
      <c r="D20" s="111" t="s">
        <v>321</v>
      </c>
      <c r="E20" s="99">
        <f t="shared" si="0"/>
        <v>1.1000000000000001</v>
      </c>
      <c r="F20" s="112" t="str">
        <f t="shared" si="1"/>
        <v/>
      </c>
    </row>
    <row r="21" spans="2:6" s="99" customFormat="1" ht="32.25" customHeight="1" x14ac:dyDescent="0.25">
      <c r="B21" s="73" t="s">
        <v>322</v>
      </c>
      <c r="C21" s="63" t="s">
        <v>320</v>
      </c>
      <c r="D21" s="111" t="s">
        <v>323</v>
      </c>
      <c r="E21" s="99">
        <f t="shared" si="0"/>
        <v>1.1000000000000001</v>
      </c>
      <c r="F21" s="112" t="str">
        <f t="shared" si="1"/>
        <v/>
      </c>
    </row>
    <row r="22" spans="2:6" s="99" customFormat="1" ht="32.25" customHeight="1" thickBot="1" x14ac:dyDescent="0.3">
      <c r="B22" s="74" t="s">
        <v>324</v>
      </c>
      <c r="C22" s="71" t="s">
        <v>320</v>
      </c>
      <c r="D22" s="113" t="s">
        <v>325</v>
      </c>
      <c r="E22" s="99">
        <f t="shared" si="0"/>
        <v>1.1000000000000001</v>
      </c>
      <c r="F22" s="112" t="str">
        <f t="shared" si="1"/>
        <v/>
      </c>
    </row>
    <row r="23" spans="2:6" s="99" customFormat="1" x14ac:dyDescent="0.2">
      <c r="C23" s="109"/>
      <c r="E23" s="99">
        <f>ROUND(AVERAGE(E14:E22),2)</f>
        <v>1.06</v>
      </c>
    </row>
    <row r="24" spans="2:6" s="99" customFormat="1" ht="45" customHeight="1" thickBot="1" x14ac:dyDescent="0.3">
      <c r="B24" s="106"/>
      <c r="C24" s="105"/>
    </row>
    <row r="25" spans="2:6" s="99" customFormat="1" ht="21.75" customHeight="1" x14ac:dyDescent="0.2">
      <c r="B25" s="342" t="s">
        <v>326</v>
      </c>
      <c r="C25" s="114" t="s">
        <v>305</v>
      </c>
      <c r="D25" s="115" t="s">
        <v>306</v>
      </c>
    </row>
    <row r="26" spans="2:6" s="99" customFormat="1" ht="30.75" customHeight="1" x14ac:dyDescent="0.25">
      <c r="B26" s="73" t="s">
        <v>327</v>
      </c>
      <c r="C26" s="63" t="s">
        <v>320</v>
      </c>
      <c r="D26" s="111" t="s">
        <v>328</v>
      </c>
      <c r="E26" s="99">
        <f t="shared" ref="E26:E37" si="2">IF(C26="",0,IF(C26="POCO SIGNIFICATIVA",1,IF(C26="MOLTO SIGNIFICATIVA",1.25,1.1)))</f>
        <v>1.1000000000000001</v>
      </c>
      <c r="F26" s="112" t="str">
        <f t="shared" ref="F26:F37" si="3">IF(E26=0,"SPECIFICARE","")</f>
        <v/>
      </c>
    </row>
    <row r="27" spans="2:6" s="99" customFormat="1" ht="30.75" customHeight="1" x14ac:dyDescent="0.25">
      <c r="B27" s="73" t="s">
        <v>329</v>
      </c>
      <c r="C27" s="63" t="s">
        <v>313</v>
      </c>
      <c r="D27" s="111" t="s">
        <v>330</v>
      </c>
      <c r="E27" s="99">
        <f t="shared" si="2"/>
        <v>1.25</v>
      </c>
      <c r="F27" s="112" t="str">
        <f t="shared" si="3"/>
        <v/>
      </c>
    </row>
    <row r="28" spans="2:6" s="99" customFormat="1" ht="30.75" customHeight="1" x14ac:dyDescent="0.25">
      <c r="B28" s="73" t="s">
        <v>331</v>
      </c>
      <c r="C28" s="63" t="s">
        <v>308</v>
      </c>
      <c r="D28" s="111" t="s">
        <v>332</v>
      </c>
      <c r="E28" s="99">
        <f t="shared" si="2"/>
        <v>1</v>
      </c>
      <c r="F28" s="112" t="str">
        <f t="shared" si="3"/>
        <v/>
      </c>
    </row>
    <row r="29" spans="2:6" s="99" customFormat="1" ht="30.75" customHeight="1" x14ac:dyDescent="0.25">
      <c r="B29" s="73" t="s">
        <v>333</v>
      </c>
      <c r="C29" s="63" t="s">
        <v>308</v>
      </c>
      <c r="D29" s="111" t="s">
        <v>334</v>
      </c>
      <c r="E29" s="99">
        <f t="shared" si="2"/>
        <v>1</v>
      </c>
      <c r="F29" s="112" t="str">
        <f t="shared" si="3"/>
        <v/>
      </c>
    </row>
    <row r="30" spans="2:6" s="99" customFormat="1" ht="30.75" customHeight="1" x14ac:dyDescent="0.25">
      <c r="B30" s="73" t="s">
        <v>335</v>
      </c>
      <c r="C30" s="63" t="s">
        <v>320</v>
      </c>
      <c r="D30" s="111" t="s">
        <v>336</v>
      </c>
      <c r="E30" s="99">
        <f t="shared" si="2"/>
        <v>1.1000000000000001</v>
      </c>
      <c r="F30" s="112" t="str">
        <f t="shared" si="3"/>
        <v/>
      </c>
    </row>
    <row r="31" spans="2:6" s="99" customFormat="1" ht="30.75" customHeight="1" x14ac:dyDescent="0.25">
      <c r="B31" s="73" t="s">
        <v>337</v>
      </c>
      <c r="C31" s="63" t="s">
        <v>320</v>
      </c>
      <c r="D31" s="111" t="s">
        <v>338</v>
      </c>
      <c r="E31" s="99">
        <f t="shared" si="2"/>
        <v>1.1000000000000001</v>
      </c>
      <c r="F31" s="112" t="str">
        <f t="shared" si="3"/>
        <v/>
      </c>
    </row>
    <row r="32" spans="2:6" s="99" customFormat="1" ht="30.75" customHeight="1" x14ac:dyDescent="0.25">
      <c r="B32" s="73" t="s">
        <v>339</v>
      </c>
      <c r="C32" s="63" t="s">
        <v>320</v>
      </c>
      <c r="D32" s="111" t="s">
        <v>340</v>
      </c>
      <c r="E32" s="99">
        <f t="shared" si="2"/>
        <v>1.1000000000000001</v>
      </c>
      <c r="F32" s="112" t="str">
        <f t="shared" si="3"/>
        <v/>
      </c>
    </row>
    <row r="33" spans="2:6" s="99" customFormat="1" ht="30.75" customHeight="1" x14ac:dyDescent="0.25">
      <c r="B33" s="73" t="s">
        <v>341</v>
      </c>
      <c r="C33" s="63" t="s">
        <v>320</v>
      </c>
      <c r="D33" s="111" t="s">
        <v>342</v>
      </c>
      <c r="E33" s="99">
        <f t="shared" si="2"/>
        <v>1.1000000000000001</v>
      </c>
      <c r="F33" s="112" t="str">
        <f t="shared" si="3"/>
        <v/>
      </c>
    </row>
    <row r="34" spans="2:6" s="99" customFormat="1" ht="30.75" customHeight="1" x14ac:dyDescent="0.25">
      <c r="B34" s="73" t="s">
        <v>343</v>
      </c>
      <c r="C34" s="63" t="s">
        <v>308</v>
      </c>
      <c r="D34" s="111" t="s">
        <v>344</v>
      </c>
      <c r="E34" s="99">
        <f t="shared" si="2"/>
        <v>1</v>
      </c>
      <c r="F34" s="112" t="str">
        <f t="shared" si="3"/>
        <v/>
      </c>
    </row>
    <row r="35" spans="2:6" s="99" customFormat="1" ht="30.75" customHeight="1" x14ac:dyDescent="0.25">
      <c r="B35" s="73" t="s">
        <v>345</v>
      </c>
      <c r="C35" s="63" t="s">
        <v>320</v>
      </c>
      <c r="D35" s="111" t="s">
        <v>346</v>
      </c>
      <c r="E35" s="99">
        <f t="shared" si="2"/>
        <v>1.1000000000000001</v>
      </c>
      <c r="F35" s="112" t="str">
        <f t="shared" si="3"/>
        <v/>
      </c>
    </row>
    <row r="36" spans="2:6" s="99" customFormat="1" ht="30.75" customHeight="1" x14ac:dyDescent="0.25">
      <c r="B36" s="73" t="s">
        <v>347</v>
      </c>
      <c r="C36" s="63" t="s">
        <v>320</v>
      </c>
      <c r="D36" s="111" t="s">
        <v>348</v>
      </c>
      <c r="E36" s="99">
        <f t="shared" si="2"/>
        <v>1.1000000000000001</v>
      </c>
      <c r="F36" s="112" t="str">
        <f t="shared" si="3"/>
        <v/>
      </c>
    </row>
    <row r="37" spans="2:6" s="99" customFormat="1" ht="33" customHeight="1" thickBot="1" x14ac:dyDescent="0.3">
      <c r="B37" s="74" t="s">
        <v>349</v>
      </c>
      <c r="C37" s="71" t="s">
        <v>308</v>
      </c>
      <c r="D37" s="113" t="s">
        <v>350</v>
      </c>
      <c r="E37" s="99">
        <f t="shared" si="2"/>
        <v>1</v>
      </c>
      <c r="F37" s="112" t="str">
        <f t="shared" si="3"/>
        <v/>
      </c>
    </row>
    <row r="38" spans="2:6" s="99" customFormat="1" x14ac:dyDescent="0.2">
      <c r="C38" s="109"/>
      <c r="E38" s="99">
        <f>ROUND(AVERAGE(E26:E37),2)</f>
        <v>1.08</v>
      </c>
    </row>
    <row r="39" spans="2:6" s="99" customFormat="1" x14ac:dyDescent="0.2">
      <c r="C39" s="109"/>
    </row>
    <row r="40" spans="2:6" s="99" customFormat="1" ht="25.5" customHeight="1" x14ac:dyDescent="0.2">
      <c r="B40" s="428" t="str">
        <f>IF(E23=E38,"Fattori di contesto interni ed esterni egualmente rilevanti",IF(E23&gt;E38,"FATTORI ESTERNI PIU' RILEVANTI DI QUELLI INTERNI","FATTORI INTERNI PIU' RILEVANTI DI QUELLI ESTERNI"))</f>
        <v>FATTORI INTERNI PIU' RILEVANTI DI QUELLI ESTERNI</v>
      </c>
      <c r="C40" s="429"/>
      <c r="D40" s="430"/>
      <c r="E40" s="99">
        <f>AVERAGE(E23,E38)</f>
        <v>1.07</v>
      </c>
    </row>
    <row r="41" spans="2:6" s="99" customFormat="1" x14ac:dyDescent="0.2">
      <c r="C41" s="109"/>
    </row>
    <row r="42" spans="2:6" s="99" customFormat="1" ht="30.75" customHeight="1" x14ac:dyDescent="0.2">
      <c r="B42" s="431" t="str">
        <f>IF(E40&lt;1,"INDICATORI DI CONTESTO NON PARTICOLARMENTE SIGNIFICATIVI",IF(E40&gt;1.25,"FATTORI DI CONTESTO PIUTTOSTO SIGNIFICATIVI - CONSIDERARE NELLO STABILIRE IL LIVELLO DI RISCHIO ACCETTABILE","FATTORI DI CONTESTO MEDIAMENTE SIGNIFICATIVI"))</f>
        <v>FATTORI DI CONTESTO MEDIAMENTE SIGNIFICATIVI</v>
      </c>
      <c r="C42" s="432"/>
      <c r="D42" s="433"/>
    </row>
    <row r="43" spans="2:6" s="99" customFormat="1" x14ac:dyDescent="0.2">
      <c r="C43" s="109"/>
    </row>
    <row r="44" spans="2:6" s="99" customFormat="1" x14ac:dyDescent="0.2">
      <c r="C44" s="109"/>
    </row>
  </sheetData>
  <sheetProtection algorithmName="SHA-512" hashValue="aDdg5q2mqzcHdTgDGIsvGW0eJ5Kp4mBq9VkuGgUu8OzXVeD7pUtTEDl4p6RgpMhlowMGqLBEujotskS2yKpvNg==" saltValue="Ya0+Y8zjdqJp77zPaLUj/A==" spinCount="100000" sheet="1" selectLockedCells="1"/>
  <mergeCells count="7">
    <mergeCell ref="A1:T1"/>
    <mergeCell ref="B40:D40"/>
    <mergeCell ref="B42:D42"/>
    <mergeCell ref="A2:Y2"/>
    <mergeCell ref="C9:D9"/>
    <mergeCell ref="A9:B9"/>
    <mergeCell ref="C7:D7"/>
  </mergeCells>
  <dataValidations count="1">
    <dataValidation type="list" allowBlank="1" showInputMessage="1" showErrorMessage="1" sqref="C14:C22 C26:C37" xr:uid="{00000000-0002-0000-0600-000000000000}">
      <formula1>"POCO SIGNIFICATIVA,MEDIAMENTE SIGNIFICATIVA,MOLTO SIGNIFICATIVA"</formula1>
    </dataValidation>
  </dataValidations>
  <pageMargins left="0.70866141732283472" right="0.70866141732283472" top="0.74803149606299213" bottom="0.74803149606299213" header="0.31496062992125984" footer="0.31496062992125984"/>
  <pageSetup paperSize="8" scale="56" fitToHeight="0" orientation="landscape" r:id="rId1"/>
  <headerFooter>
    <oddFooter>&amp;RPagina &amp;P di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E46"/>
  <sheetViews>
    <sheetView workbookViewId="0">
      <pane ySplit="1" topLeftCell="A2" activePane="bottomLeft" state="frozen"/>
      <selection pane="bottomLeft" activeCell="C14" sqref="C14"/>
    </sheetView>
  </sheetViews>
  <sheetFormatPr defaultColWidth="9.140625" defaultRowHeight="12.75" x14ac:dyDescent="0.2"/>
  <cols>
    <col min="1" max="1" width="4.7109375" style="33" customWidth="1"/>
    <col min="2" max="2" width="58.85546875" style="33" customWidth="1"/>
    <col min="3" max="3" width="16.7109375" style="62" customWidth="1"/>
    <col min="4" max="4" width="87" style="33" customWidth="1"/>
    <col min="5" max="5" width="7.28515625" style="62" hidden="1" customWidth="1"/>
    <col min="6" max="6" width="5.85546875" style="62" hidden="1" customWidth="1"/>
    <col min="7" max="8" width="3.7109375" style="62" hidden="1" customWidth="1"/>
    <col min="9" max="9" width="6" style="62" hidden="1" customWidth="1"/>
    <col min="10" max="10" width="4.28515625" style="62" hidden="1" customWidth="1"/>
    <col min="11" max="11" width="6" style="62" hidden="1" customWidth="1"/>
    <col min="12" max="12" width="6" style="33" hidden="1" customWidth="1"/>
    <col min="13" max="16384" width="9.140625" style="33"/>
  </cols>
  <sheetData>
    <row r="1" spans="1:31" s="28" customFormat="1" ht="38.25" customHeight="1" x14ac:dyDescent="0.2">
      <c r="A1" s="383"/>
      <c r="B1" s="383"/>
      <c r="C1" s="383"/>
      <c r="D1" s="383"/>
      <c r="E1" s="383"/>
      <c r="F1" s="383"/>
      <c r="G1" s="383"/>
      <c r="H1" s="383"/>
      <c r="I1" s="383"/>
      <c r="J1" s="383"/>
      <c r="K1" s="383"/>
      <c r="L1" s="383"/>
      <c r="M1" s="383"/>
      <c r="N1" s="383"/>
      <c r="O1" s="383"/>
      <c r="P1" s="383"/>
      <c r="Q1" s="383"/>
      <c r="R1" s="383"/>
      <c r="S1" s="383"/>
      <c r="T1" s="383"/>
      <c r="U1" s="183"/>
    </row>
    <row r="2" spans="1:31" customFormat="1" ht="69"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row>
    <row r="3" spans="1:31" s="99" customFormat="1" ht="6.75" customHeight="1" x14ac:dyDescent="0.2">
      <c r="C3" s="109"/>
      <c r="E3" s="109"/>
      <c r="F3" s="109"/>
      <c r="G3" s="109"/>
      <c r="H3" s="109"/>
      <c r="I3" s="109"/>
      <c r="J3" s="109"/>
      <c r="K3" s="109"/>
    </row>
    <row r="4" spans="1:31" s="99" customFormat="1" ht="28.5" x14ac:dyDescent="0.45">
      <c r="A4" s="110" t="s">
        <v>351</v>
      </c>
      <c r="C4" s="109"/>
      <c r="E4" s="109"/>
      <c r="F4" s="109"/>
      <c r="G4" s="109"/>
      <c r="H4" s="109"/>
      <c r="I4" s="109"/>
      <c r="J4" s="109"/>
      <c r="K4" s="109"/>
    </row>
    <row r="5" spans="1:31" s="99" customFormat="1" ht="9" customHeight="1" thickBot="1" x14ac:dyDescent="0.25">
      <c r="C5" s="109"/>
      <c r="E5" s="109"/>
      <c r="F5" s="109"/>
      <c r="G5" s="109"/>
      <c r="H5" s="109"/>
      <c r="I5" s="109"/>
      <c r="J5" s="109"/>
      <c r="K5" s="109"/>
    </row>
    <row r="6" spans="1:31" s="99" customFormat="1" ht="41.25" customHeight="1" thickBot="1" x14ac:dyDescent="0.25">
      <c r="B6" s="267" t="s">
        <v>180</v>
      </c>
      <c r="C6" s="441" t="s">
        <v>352</v>
      </c>
      <c r="D6" s="441"/>
      <c r="E6" s="441"/>
      <c r="F6" s="441"/>
      <c r="G6" s="441"/>
      <c r="H6" s="441"/>
      <c r="I6" s="441"/>
      <c r="J6" s="441"/>
      <c r="K6" s="441"/>
      <c r="L6" s="441"/>
      <c r="M6" s="441"/>
      <c r="N6" s="441"/>
      <c r="O6" s="441"/>
      <c r="P6" s="441"/>
      <c r="Q6" s="441"/>
      <c r="R6" s="441"/>
      <c r="S6" s="441"/>
      <c r="T6" s="441"/>
      <c r="U6" s="442"/>
    </row>
    <row r="7" spans="1:31" s="99" customFormat="1" x14ac:dyDescent="0.2">
      <c r="C7" s="109"/>
      <c r="E7" s="109"/>
      <c r="F7" s="109"/>
      <c r="G7" s="109"/>
      <c r="H7" s="109"/>
      <c r="I7" s="109"/>
      <c r="J7" s="109"/>
      <c r="K7" s="109"/>
    </row>
    <row r="8" spans="1:31" s="99" customFormat="1" ht="24.75" customHeight="1" thickBot="1" x14ac:dyDescent="0.25">
      <c r="A8" s="102"/>
      <c r="B8" s="343" t="s">
        <v>353</v>
      </c>
      <c r="C8" s="116" t="s">
        <v>354</v>
      </c>
      <c r="E8" s="109"/>
      <c r="F8" s="109"/>
      <c r="G8" s="109"/>
      <c r="H8" s="109"/>
      <c r="I8" s="109"/>
      <c r="J8" s="109"/>
      <c r="K8" s="109"/>
    </row>
    <row r="9" spans="1:31" s="99" customFormat="1" ht="51" customHeight="1" thickBot="1" x14ac:dyDescent="0.25">
      <c r="B9" s="439" t="s">
        <v>355</v>
      </c>
      <c r="C9" s="440"/>
      <c r="D9" s="411" t="s">
        <v>356</v>
      </c>
      <c r="E9" s="412"/>
      <c r="F9" s="412"/>
      <c r="G9" s="412"/>
      <c r="H9" s="412"/>
      <c r="I9" s="412"/>
      <c r="J9" s="412"/>
      <c r="K9" s="412"/>
      <c r="L9" s="412"/>
      <c r="M9" s="412"/>
      <c r="N9" s="412"/>
      <c r="O9" s="412"/>
      <c r="P9" s="412"/>
      <c r="Q9" s="412"/>
      <c r="R9" s="412"/>
      <c r="S9" s="412"/>
      <c r="T9" s="412"/>
      <c r="U9" s="413"/>
    </row>
    <row r="10" spans="1:31" s="99" customFormat="1" ht="11.25" customHeight="1" x14ac:dyDescent="0.2">
      <c r="C10" s="109"/>
      <c r="E10" s="109"/>
      <c r="F10" s="109"/>
      <c r="G10" s="109"/>
      <c r="H10" s="109"/>
      <c r="I10" s="109"/>
      <c r="J10" s="109"/>
      <c r="K10" s="109"/>
    </row>
    <row r="11" spans="1:31" s="99" customFormat="1" ht="24.75" customHeight="1" x14ac:dyDescent="0.35">
      <c r="B11" s="103" t="s">
        <v>357</v>
      </c>
      <c r="C11" s="105"/>
      <c r="E11" s="109"/>
      <c r="F11" s="109"/>
      <c r="G11" s="109"/>
      <c r="H11" s="109"/>
      <c r="I11" s="109"/>
      <c r="J11" s="109"/>
      <c r="K11" s="109"/>
    </row>
    <row r="12" spans="1:31" s="99" customFormat="1" ht="3.75" customHeight="1" thickBot="1" x14ac:dyDescent="0.3">
      <c r="B12" s="106"/>
      <c r="C12" s="105"/>
      <c r="E12" s="109"/>
      <c r="F12" s="109"/>
      <c r="G12" s="109"/>
      <c r="H12" s="109"/>
      <c r="I12" s="109"/>
      <c r="J12" s="109"/>
      <c r="K12" s="109"/>
    </row>
    <row r="13" spans="1:31" s="99" customFormat="1" ht="26.25" customHeight="1" thickBot="1" x14ac:dyDescent="0.25">
      <c r="B13" s="107" t="s">
        <v>358</v>
      </c>
      <c r="C13" s="228" t="s">
        <v>305</v>
      </c>
      <c r="D13" s="115" t="s">
        <v>306</v>
      </c>
      <c r="E13" s="109"/>
      <c r="F13" s="109" t="s">
        <v>359</v>
      </c>
      <c r="G13" s="109" t="s">
        <v>360</v>
      </c>
      <c r="H13" s="109" t="s">
        <v>361</v>
      </c>
      <c r="I13" s="109" t="s">
        <v>359</v>
      </c>
      <c r="J13" s="109" t="s">
        <v>360</v>
      </c>
      <c r="K13" s="109" t="s">
        <v>361</v>
      </c>
    </row>
    <row r="14" spans="1:31" s="99" customFormat="1" ht="38.25" customHeight="1" thickBot="1" x14ac:dyDescent="0.25">
      <c r="B14" s="245" t="s">
        <v>362</v>
      </c>
      <c r="C14" s="226" t="s">
        <v>320</v>
      </c>
      <c r="D14" s="227" t="s">
        <v>363</v>
      </c>
      <c r="E14" s="109">
        <f>IF(C14="",0,IF(C14="NULLA",0,IF(C14="POCO SIGNIFICATIVA",1,IF(C14="MOLTO SIGNIFICATIVA",1.25,1.1))))</f>
        <v>1.1000000000000001</v>
      </c>
      <c r="F14" s="109" t="s">
        <v>364</v>
      </c>
      <c r="G14" s="109"/>
      <c r="H14" s="109"/>
      <c r="I14" s="109">
        <f>IF(F14="X",$E14,0)</f>
        <v>1.1000000000000001</v>
      </c>
      <c r="J14" s="109">
        <f t="shared" ref="J14:K14" si="0">IF(G14="X",$E14,0)</f>
        <v>0</v>
      </c>
      <c r="K14" s="109">
        <f t="shared" si="0"/>
        <v>0</v>
      </c>
      <c r="M14" s="117" t="str">
        <f>IF(C14="","RISPOSTA MANCANTE",IF(D14="","Completare motivazioni",""))</f>
        <v/>
      </c>
    </row>
    <row r="15" spans="1:31" s="99" customFormat="1" ht="38.25" customHeight="1" thickBot="1" x14ac:dyDescent="0.25">
      <c r="B15" s="245" t="s">
        <v>365</v>
      </c>
      <c r="C15" s="226" t="s">
        <v>308</v>
      </c>
      <c r="D15" s="227" t="s">
        <v>366</v>
      </c>
      <c r="E15" s="109">
        <f t="shared" ref="E15:E37" si="1">IF(C15="",0,IF(C15="NULLA",0,IF(C15="POCO SIGNIFICATIVA",1,IF(C15="MOLTO SIGNIFICATIVA",1.25,1.1))))</f>
        <v>1</v>
      </c>
      <c r="F15" s="109" t="s">
        <v>364</v>
      </c>
      <c r="G15" s="109"/>
      <c r="H15" s="109"/>
      <c r="I15" s="109">
        <f t="shared" ref="I15:I37" si="2">IF(F15="X",$E15,0)</f>
        <v>1</v>
      </c>
      <c r="J15" s="109">
        <f t="shared" ref="J15:J37" si="3">IF(G15="X",$E15,0)</f>
        <v>0</v>
      </c>
      <c r="K15" s="109">
        <f t="shared" ref="K15:K37" si="4">IF(H15="X",$E15,0)</f>
        <v>0</v>
      </c>
      <c r="M15" s="117" t="str">
        <f t="shared" ref="M15:M37" si="5">IF(C15="","RISPOSTA MANCANTE",IF(D15="","Completare motivazioni",""))</f>
        <v/>
      </c>
    </row>
    <row r="16" spans="1:31" s="99" customFormat="1" ht="38.25" customHeight="1" thickBot="1" x14ac:dyDescent="0.25">
      <c r="B16" s="245" t="s">
        <v>367</v>
      </c>
      <c r="C16" s="226" t="s">
        <v>313</v>
      </c>
      <c r="D16" s="227" t="s">
        <v>368</v>
      </c>
      <c r="E16" s="109">
        <f t="shared" si="1"/>
        <v>1.25</v>
      </c>
      <c r="F16" s="109" t="s">
        <v>364</v>
      </c>
      <c r="G16" s="109"/>
      <c r="H16" s="109"/>
      <c r="I16" s="109">
        <f t="shared" si="2"/>
        <v>1.25</v>
      </c>
      <c r="J16" s="109">
        <f t="shared" si="3"/>
        <v>0</v>
      </c>
      <c r="K16" s="109">
        <f t="shared" si="4"/>
        <v>0</v>
      </c>
      <c r="M16" s="117" t="str">
        <f t="shared" si="5"/>
        <v/>
      </c>
    </row>
    <row r="17" spans="2:13" s="99" customFormat="1" ht="38.25" customHeight="1" thickBot="1" x14ac:dyDescent="0.25">
      <c r="B17" s="245" t="s">
        <v>369</v>
      </c>
      <c r="C17" s="226" t="s">
        <v>308</v>
      </c>
      <c r="D17" s="227" t="s">
        <v>370</v>
      </c>
      <c r="E17" s="109">
        <f t="shared" si="1"/>
        <v>1</v>
      </c>
      <c r="F17" s="109" t="s">
        <v>364</v>
      </c>
      <c r="G17" s="109"/>
      <c r="H17" s="109"/>
      <c r="I17" s="109">
        <f t="shared" si="2"/>
        <v>1</v>
      </c>
      <c r="J17" s="109">
        <f t="shared" si="3"/>
        <v>0</v>
      </c>
      <c r="K17" s="109">
        <f t="shared" si="4"/>
        <v>0</v>
      </c>
      <c r="M17" s="117" t="str">
        <f t="shared" si="5"/>
        <v/>
      </c>
    </row>
    <row r="18" spans="2:13" s="99" customFormat="1" ht="38.25" customHeight="1" thickBot="1" x14ac:dyDescent="0.25">
      <c r="B18" s="245" t="s">
        <v>371</v>
      </c>
      <c r="C18" s="226" t="s">
        <v>372</v>
      </c>
      <c r="D18" s="227" t="s">
        <v>373</v>
      </c>
      <c r="E18" s="109">
        <f t="shared" si="1"/>
        <v>0</v>
      </c>
      <c r="F18" s="109" t="s">
        <v>364</v>
      </c>
      <c r="G18" s="109"/>
      <c r="H18" s="109"/>
      <c r="I18" s="109">
        <f t="shared" si="2"/>
        <v>0</v>
      </c>
      <c r="J18" s="109">
        <f t="shared" si="3"/>
        <v>0</v>
      </c>
      <c r="K18" s="109">
        <f t="shared" si="4"/>
        <v>0</v>
      </c>
      <c r="M18" s="117" t="str">
        <f t="shared" si="5"/>
        <v/>
      </c>
    </row>
    <row r="19" spans="2:13" s="99" customFormat="1" ht="38.25" customHeight="1" thickBot="1" x14ac:dyDescent="0.25">
      <c r="B19" s="245" t="s">
        <v>374</v>
      </c>
      <c r="C19" s="226" t="s">
        <v>320</v>
      </c>
      <c r="D19" s="227" t="s">
        <v>375</v>
      </c>
      <c r="E19" s="109">
        <f t="shared" si="1"/>
        <v>1.1000000000000001</v>
      </c>
      <c r="F19" s="109" t="s">
        <v>364</v>
      </c>
      <c r="G19" s="109"/>
      <c r="H19" s="109"/>
      <c r="I19" s="109">
        <f t="shared" si="2"/>
        <v>1.1000000000000001</v>
      </c>
      <c r="J19" s="109">
        <f t="shared" si="3"/>
        <v>0</v>
      </c>
      <c r="K19" s="109">
        <f t="shared" si="4"/>
        <v>0</v>
      </c>
      <c r="M19" s="117" t="str">
        <f t="shared" si="5"/>
        <v/>
      </c>
    </row>
    <row r="20" spans="2:13" s="99" customFormat="1" ht="38.25" customHeight="1" thickBot="1" x14ac:dyDescent="0.25">
      <c r="B20" s="245" t="s">
        <v>376</v>
      </c>
      <c r="C20" s="226" t="s">
        <v>313</v>
      </c>
      <c r="D20" s="227" t="s">
        <v>377</v>
      </c>
      <c r="E20" s="109">
        <f t="shared" si="1"/>
        <v>1.25</v>
      </c>
      <c r="F20" s="109" t="s">
        <v>364</v>
      </c>
      <c r="G20" s="109"/>
      <c r="H20" s="109" t="s">
        <v>364</v>
      </c>
      <c r="I20" s="109">
        <f t="shared" si="2"/>
        <v>1.25</v>
      </c>
      <c r="J20" s="109">
        <f t="shared" si="3"/>
        <v>0</v>
      </c>
      <c r="K20" s="109">
        <f t="shared" si="4"/>
        <v>1.25</v>
      </c>
      <c r="M20" s="117" t="str">
        <f t="shared" si="5"/>
        <v/>
      </c>
    </row>
    <row r="21" spans="2:13" s="99" customFormat="1" ht="38.25" customHeight="1" thickBot="1" x14ac:dyDescent="0.25">
      <c r="B21" s="245" t="s">
        <v>378</v>
      </c>
      <c r="C21" s="226" t="s">
        <v>313</v>
      </c>
      <c r="D21" s="227" t="s">
        <v>377</v>
      </c>
      <c r="E21" s="109">
        <f t="shared" si="1"/>
        <v>1.25</v>
      </c>
      <c r="F21" s="109"/>
      <c r="G21" s="109" t="s">
        <v>364</v>
      </c>
      <c r="H21" s="109"/>
      <c r="I21" s="109">
        <f t="shared" si="2"/>
        <v>0</v>
      </c>
      <c r="J21" s="109">
        <f t="shared" si="3"/>
        <v>1.25</v>
      </c>
      <c r="K21" s="109">
        <f t="shared" si="4"/>
        <v>0</v>
      </c>
      <c r="M21" s="117" t="str">
        <f t="shared" si="5"/>
        <v/>
      </c>
    </row>
    <row r="22" spans="2:13" s="99" customFormat="1" ht="38.25" customHeight="1" thickBot="1" x14ac:dyDescent="0.25">
      <c r="B22" s="245" t="s">
        <v>379</v>
      </c>
      <c r="C22" s="226" t="s">
        <v>313</v>
      </c>
      <c r="D22" s="227" t="s">
        <v>380</v>
      </c>
      <c r="E22" s="109">
        <f t="shared" si="1"/>
        <v>1.25</v>
      </c>
      <c r="F22" s="109"/>
      <c r="G22" s="109" t="s">
        <v>364</v>
      </c>
      <c r="H22" s="109" t="s">
        <v>364</v>
      </c>
      <c r="I22" s="109">
        <f t="shared" si="2"/>
        <v>0</v>
      </c>
      <c r="J22" s="109">
        <f t="shared" si="3"/>
        <v>1.25</v>
      </c>
      <c r="K22" s="109">
        <f t="shared" si="4"/>
        <v>1.25</v>
      </c>
      <c r="M22" s="117" t="str">
        <f t="shared" si="5"/>
        <v/>
      </c>
    </row>
    <row r="23" spans="2:13" s="99" customFormat="1" ht="38.25" customHeight="1" thickBot="1" x14ac:dyDescent="0.25">
      <c r="B23" s="245" t="s">
        <v>381</v>
      </c>
      <c r="C23" s="226" t="s">
        <v>308</v>
      </c>
      <c r="D23" s="227" t="s">
        <v>382</v>
      </c>
      <c r="E23" s="109">
        <f t="shared" si="1"/>
        <v>1</v>
      </c>
      <c r="F23" s="109"/>
      <c r="G23" s="109" t="s">
        <v>364</v>
      </c>
      <c r="H23" s="109" t="s">
        <v>364</v>
      </c>
      <c r="I23" s="109">
        <f t="shared" si="2"/>
        <v>0</v>
      </c>
      <c r="J23" s="109">
        <f t="shared" si="3"/>
        <v>1</v>
      </c>
      <c r="K23" s="109">
        <f t="shared" si="4"/>
        <v>1</v>
      </c>
      <c r="M23" s="117" t="str">
        <f t="shared" si="5"/>
        <v/>
      </c>
    </row>
    <row r="24" spans="2:13" s="99" customFormat="1" ht="38.25" customHeight="1" thickBot="1" x14ac:dyDescent="0.25">
      <c r="B24" s="245" t="s">
        <v>383</v>
      </c>
      <c r="C24" s="226" t="s">
        <v>320</v>
      </c>
      <c r="D24" s="227" t="s">
        <v>384</v>
      </c>
      <c r="E24" s="109">
        <f t="shared" si="1"/>
        <v>1.1000000000000001</v>
      </c>
      <c r="F24" s="109"/>
      <c r="G24" s="109" t="s">
        <v>364</v>
      </c>
      <c r="H24" s="109"/>
      <c r="I24" s="109">
        <f t="shared" si="2"/>
        <v>0</v>
      </c>
      <c r="J24" s="109">
        <f t="shared" si="3"/>
        <v>1.1000000000000001</v>
      </c>
      <c r="K24" s="109">
        <f t="shared" si="4"/>
        <v>0</v>
      </c>
      <c r="M24" s="117" t="str">
        <f t="shared" si="5"/>
        <v/>
      </c>
    </row>
    <row r="25" spans="2:13" s="99" customFormat="1" ht="38.25" customHeight="1" thickBot="1" x14ac:dyDescent="0.25">
      <c r="B25" s="245" t="s">
        <v>385</v>
      </c>
      <c r="C25" s="226" t="s">
        <v>308</v>
      </c>
      <c r="D25" s="227" t="s">
        <v>386</v>
      </c>
      <c r="E25" s="109">
        <f t="shared" si="1"/>
        <v>1</v>
      </c>
      <c r="F25" s="109"/>
      <c r="G25" s="109" t="s">
        <v>364</v>
      </c>
      <c r="H25" s="109"/>
      <c r="I25" s="109">
        <f t="shared" si="2"/>
        <v>0</v>
      </c>
      <c r="J25" s="109">
        <f t="shared" si="3"/>
        <v>1</v>
      </c>
      <c r="K25" s="109">
        <f t="shared" si="4"/>
        <v>0</v>
      </c>
      <c r="M25" s="117" t="str">
        <f t="shared" si="5"/>
        <v/>
      </c>
    </row>
    <row r="26" spans="2:13" s="99" customFormat="1" ht="38.25" customHeight="1" thickBot="1" x14ac:dyDescent="0.25">
      <c r="B26" s="245" t="s">
        <v>387</v>
      </c>
      <c r="C26" s="226" t="s">
        <v>308</v>
      </c>
      <c r="D26" s="227" t="s">
        <v>386</v>
      </c>
      <c r="E26" s="109">
        <f t="shared" si="1"/>
        <v>1</v>
      </c>
      <c r="F26" s="109"/>
      <c r="G26" s="109" t="s">
        <v>364</v>
      </c>
      <c r="H26" s="109"/>
      <c r="I26" s="109">
        <f t="shared" si="2"/>
        <v>0</v>
      </c>
      <c r="J26" s="109">
        <f t="shared" si="3"/>
        <v>1</v>
      </c>
      <c r="K26" s="109">
        <f t="shared" si="4"/>
        <v>0</v>
      </c>
      <c r="M26" s="117" t="str">
        <f t="shared" si="5"/>
        <v/>
      </c>
    </row>
    <row r="27" spans="2:13" s="99" customFormat="1" ht="38.25" customHeight="1" thickBot="1" x14ac:dyDescent="0.25">
      <c r="B27" s="245" t="s">
        <v>388</v>
      </c>
      <c r="C27" s="226" t="s">
        <v>320</v>
      </c>
      <c r="D27" s="227" t="s">
        <v>389</v>
      </c>
      <c r="E27" s="109">
        <f t="shared" si="1"/>
        <v>1.1000000000000001</v>
      </c>
      <c r="F27" s="109"/>
      <c r="G27" s="109" t="s">
        <v>364</v>
      </c>
      <c r="H27" s="109" t="s">
        <v>364</v>
      </c>
      <c r="I27" s="109">
        <f t="shared" si="2"/>
        <v>0</v>
      </c>
      <c r="J27" s="109">
        <f t="shared" si="3"/>
        <v>1.1000000000000001</v>
      </c>
      <c r="K27" s="109">
        <f t="shared" si="4"/>
        <v>1.1000000000000001</v>
      </c>
      <c r="M27" s="117" t="str">
        <f t="shared" si="5"/>
        <v/>
      </c>
    </row>
    <row r="28" spans="2:13" s="99" customFormat="1" ht="38.25" customHeight="1" thickBot="1" x14ac:dyDescent="0.25">
      <c r="B28" s="245" t="s">
        <v>390</v>
      </c>
      <c r="C28" s="226" t="s">
        <v>308</v>
      </c>
      <c r="D28" s="227" t="s">
        <v>391</v>
      </c>
      <c r="E28" s="109">
        <f t="shared" si="1"/>
        <v>1</v>
      </c>
      <c r="F28" s="109"/>
      <c r="G28" s="109" t="s">
        <v>364</v>
      </c>
      <c r="H28" s="109"/>
      <c r="I28" s="109">
        <f t="shared" si="2"/>
        <v>0</v>
      </c>
      <c r="J28" s="109">
        <f t="shared" si="3"/>
        <v>1</v>
      </c>
      <c r="K28" s="109">
        <f t="shared" si="4"/>
        <v>0</v>
      </c>
      <c r="M28" s="117" t="str">
        <f t="shared" si="5"/>
        <v/>
      </c>
    </row>
    <row r="29" spans="2:13" s="99" customFormat="1" ht="38.25" customHeight="1" thickBot="1" x14ac:dyDescent="0.25">
      <c r="B29" s="245" t="s">
        <v>392</v>
      </c>
      <c r="C29" s="226" t="s">
        <v>308</v>
      </c>
      <c r="D29" s="227" t="s">
        <v>393</v>
      </c>
      <c r="E29" s="109">
        <f t="shared" si="1"/>
        <v>1</v>
      </c>
      <c r="F29" s="109"/>
      <c r="G29" s="109" t="s">
        <v>364</v>
      </c>
      <c r="H29" s="109"/>
      <c r="I29" s="109">
        <f t="shared" si="2"/>
        <v>0</v>
      </c>
      <c r="J29" s="109">
        <f t="shared" si="3"/>
        <v>1</v>
      </c>
      <c r="K29" s="109">
        <f t="shared" si="4"/>
        <v>0</v>
      </c>
      <c r="M29" s="117" t="str">
        <f t="shared" si="5"/>
        <v/>
      </c>
    </row>
    <row r="30" spans="2:13" s="99" customFormat="1" ht="38.25" customHeight="1" thickBot="1" x14ac:dyDescent="0.25">
      <c r="B30" s="245" t="s">
        <v>394</v>
      </c>
      <c r="C30" s="226" t="s">
        <v>308</v>
      </c>
      <c r="D30" s="227" t="s">
        <v>393</v>
      </c>
      <c r="E30" s="109">
        <f t="shared" si="1"/>
        <v>1</v>
      </c>
      <c r="F30" s="109"/>
      <c r="G30" s="109"/>
      <c r="H30" s="109" t="s">
        <v>364</v>
      </c>
      <c r="I30" s="109">
        <f t="shared" si="2"/>
        <v>0</v>
      </c>
      <c r="J30" s="109">
        <f t="shared" si="3"/>
        <v>0</v>
      </c>
      <c r="K30" s="109">
        <f t="shared" si="4"/>
        <v>1</v>
      </c>
      <c r="M30" s="117" t="str">
        <f t="shared" si="5"/>
        <v/>
      </c>
    </row>
    <row r="31" spans="2:13" s="99" customFormat="1" ht="38.25" customHeight="1" thickBot="1" x14ac:dyDescent="0.25">
      <c r="B31" s="245" t="s">
        <v>395</v>
      </c>
      <c r="C31" s="226" t="s">
        <v>320</v>
      </c>
      <c r="D31" s="227" t="s">
        <v>396</v>
      </c>
      <c r="E31" s="109">
        <f t="shared" si="1"/>
        <v>1.1000000000000001</v>
      </c>
      <c r="F31" s="109"/>
      <c r="G31" s="109" t="s">
        <v>364</v>
      </c>
      <c r="H31" s="109" t="s">
        <v>364</v>
      </c>
      <c r="I31" s="109">
        <f t="shared" si="2"/>
        <v>0</v>
      </c>
      <c r="J31" s="109">
        <f t="shared" si="3"/>
        <v>1.1000000000000001</v>
      </c>
      <c r="K31" s="109">
        <f t="shared" si="4"/>
        <v>1.1000000000000001</v>
      </c>
      <c r="M31" s="117" t="str">
        <f t="shared" si="5"/>
        <v/>
      </c>
    </row>
    <row r="32" spans="2:13" s="99" customFormat="1" ht="38.25" customHeight="1" thickBot="1" x14ac:dyDescent="0.25">
      <c r="B32" s="245" t="s">
        <v>397</v>
      </c>
      <c r="C32" s="226" t="s">
        <v>372</v>
      </c>
      <c r="D32" s="227" t="s">
        <v>398</v>
      </c>
      <c r="E32" s="109">
        <f t="shared" si="1"/>
        <v>0</v>
      </c>
      <c r="F32" s="109" t="s">
        <v>364</v>
      </c>
      <c r="G32" s="109" t="s">
        <v>364</v>
      </c>
      <c r="H32" s="109" t="s">
        <v>364</v>
      </c>
      <c r="I32" s="109">
        <f t="shared" si="2"/>
        <v>0</v>
      </c>
      <c r="J32" s="109">
        <f t="shared" si="3"/>
        <v>0</v>
      </c>
      <c r="K32" s="109">
        <f t="shared" si="4"/>
        <v>0</v>
      </c>
      <c r="M32" s="117" t="str">
        <f t="shared" si="5"/>
        <v/>
      </c>
    </row>
    <row r="33" spans="2:13" s="99" customFormat="1" ht="38.25" customHeight="1" thickBot="1" x14ac:dyDescent="0.25">
      <c r="B33" s="245" t="s">
        <v>399</v>
      </c>
      <c r="C33" s="226" t="s">
        <v>372</v>
      </c>
      <c r="D33" s="227" t="s">
        <v>398</v>
      </c>
      <c r="E33" s="109">
        <f t="shared" si="1"/>
        <v>0</v>
      </c>
      <c r="F33" s="109"/>
      <c r="G33" s="109" t="s">
        <v>364</v>
      </c>
      <c r="H33" s="109" t="s">
        <v>364</v>
      </c>
      <c r="I33" s="109">
        <f t="shared" si="2"/>
        <v>0</v>
      </c>
      <c r="J33" s="109">
        <f t="shared" si="3"/>
        <v>0</v>
      </c>
      <c r="K33" s="109">
        <f t="shared" si="4"/>
        <v>0</v>
      </c>
      <c r="M33" s="117" t="str">
        <f t="shared" si="5"/>
        <v/>
      </c>
    </row>
    <row r="34" spans="2:13" s="99" customFormat="1" ht="38.25" customHeight="1" thickBot="1" x14ac:dyDescent="0.25">
      <c r="B34" s="245" t="s">
        <v>400</v>
      </c>
      <c r="C34" s="226" t="s">
        <v>372</v>
      </c>
      <c r="D34" s="227" t="s">
        <v>398</v>
      </c>
      <c r="E34" s="109">
        <f t="shared" si="1"/>
        <v>0</v>
      </c>
      <c r="F34" s="109"/>
      <c r="G34" s="109" t="s">
        <v>364</v>
      </c>
      <c r="H34" s="109" t="s">
        <v>364</v>
      </c>
      <c r="I34" s="109">
        <f t="shared" si="2"/>
        <v>0</v>
      </c>
      <c r="J34" s="109">
        <f t="shared" si="3"/>
        <v>0</v>
      </c>
      <c r="K34" s="109">
        <f t="shared" si="4"/>
        <v>0</v>
      </c>
      <c r="M34" s="117" t="str">
        <f t="shared" si="5"/>
        <v/>
      </c>
    </row>
    <row r="35" spans="2:13" s="99" customFormat="1" ht="59.25" customHeight="1" thickBot="1" x14ac:dyDescent="0.25">
      <c r="B35" s="245" t="s">
        <v>401</v>
      </c>
      <c r="C35" s="226" t="s">
        <v>372</v>
      </c>
      <c r="D35" s="227" t="s">
        <v>398</v>
      </c>
      <c r="E35" s="109">
        <f t="shared" si="1"/>
        <v>0</v>
      </c>
      <c r="F35" s="109" t="s">
        <v>364</v>
      </c>
      <c r="G35" s="109" t="s">
        <v>364</v>
      </c>
      <c r="H35" s="109" t="s">
        <v>364</v>
      </c>
      <c r="I35" s="109">
        <f t="shared" si="2"/>
        <v>0</v>
      </c>
      <c r="J35" s="109">
        <f t="shared" si="3"/>
        <v>0</v>
      </c>
      <c r="K35" s="109">
        <f t="shared" si="4"/>
        <v>0</v>
      </c>
      <c r="M35" s="117" t="str">
        <f t="shared" si="5"/>
        <v/>
      </c>
    </row>
    <row r="36" spans="2:13" s="99" customFormat="1" ht="42" customHeight="1" thickBot="1" x14ac:dyDescent="0.25">
      <c r="B36" s="245" t="s">
        <v>402</v>
      </c>
      <c r="C36" s="226" t="s">
        <v>372</v>
      </c>
      <c r="D36" s="227" t="s">
        <v>398</v>
      </c>
      <c r="E36" s="109">
        <f t="shared" si="1"/>
        <v>0</v>
      </c>
      <c r="F36" s="109" t="s">
        <v>364</v>
      </c>
      <c r="G36" s="109"/>
      <c r="H36" s="109" t="s">
        <v>364</v>
      </c>
      <c r="I36" s="109">
        <f t="shared" si="2"/>
        <v>0</v>
      </c>
      <c r="J36" s="109">
        <f t="shared" si="3"/>
        <v>0</v>
      </c>
      <c r="K36" s="109">
        <f t="shared" si="4"/>
        <v>0</v>
      </c>
      <c r="M36" s="117" t="str">
        <f t="shared" si="5"/>
        <v/>
      </c>
    </row>
    <row r="37" spans="2:13" s="99" customFormat="1" ht="38.25" customHeight="1" thickBot="1" x14ac:dyDescent="0.25">
      <c r="B37" s="246" t="s">
        <v>403</v>
      </c>
      <c r="C37" s="226" t="s">
        <v>372</v>
      </c>
      <c r="D37" s="225" t="s">
        <v>398</v>
      </c>
      <c r="E37" s="109">
        <f t="shared" si="1"/>
        <v>0</v>
      </c>
      <c r="F37" s="109" t="s">
        <v>364</v>
      </c>
      <c r="G37" s="109"/>
      <c r="H37" s="109" t="s">
        <v>364</v>
      </c>
      <c r="I37" s="109">
        <f t="shared" si="2"/>
        <v>0</v>
      </c>
      <c r="J37" s="109">
        <f t="shared" si="3"/>
        <v>0</v>
      </c>
      <c r="K37" s="109">
        <f t="shared" si="4"/>
        <v>0</v>
      </c>
      <c r="M37" s="117" t="str">
        <f t="shared" si="5"/>
        <v/>
      </c>
    </row>
    <row r="38" spans="2:13" s="99" customFormat="1" ht="5.25" customHeight="1" x14ac:dyDescent="0.2">
      <c r="C38" s="109"/>
      <c r="E38" s="109"/>
      <c r="F38" s="109"/>
      <c r="G38" s="109"/>
      <c r="H38" s="109"/>
      <c r="I38" s="109"/>
      <c r="J38" s="109"/>
      <c r="K38" s="109"/>
    </row>
    <row r="39" spans="2:13" s="99" customFormat="1" ht="3.75" customHeight="1" x14ac:dyDescent="0.2">
      <c r="C39" s="109"/>
      <c r="E39" s="109" t="s">
        <v>404</v>
      </c>
      <c r="F39" s="109">
        <f>COUNTIF(F14:F37,"X")</f>
        <v>11</v>
      </c>
      <c r="G39" s="109">
        <f>COUNTIF(G14:G37,"X")</f>
        <v>14</v>
      </c>
      <c r="H39" s="109">
        <f>COUNTIF(H14:H37,"X")</f>
        <v>12</v>
      </c>
      <c r="I39" s="109">
        <f>24-COUNTIF(I14:I37,0)</f>
        <v>6</v>
      </c>
      <c r="J39" s="109">
        <f>24-COUNTIF(J14:J37,0)</f>
        <v>10</v>
      </c>
      <c r="K39" s="109">
        <f>24-COUNTIF(K14:K37,0)</f>
        <v>6</v>
      </c>
    </row>
    <row r="40" spans="2:13" s="99" customFormat="1" ht="5.25" customHeight="1" x14ac:dyDescent="0.2">
      <c r="C40" s="109"/>
      <c r="E40" s="109" t="s">
        <v>405</v>
      </c>
      <c r="F40" s="109">
        <f>1.25*F39</f>
        <v>13.75</v>
      </c>
      <c r="G40" s="109">
        <f>1.25*G39</f>
        <v>17.5</v>
      </c>
      <c r="H40" s="109">
        <f>1.25*H39</f>
        <v>15</v>
      </c>
      <c r="I40" s="109">
        <f>SUM(I14:I37)</f>
        <v>6.6999999999999993</v>
      </c>
      <c r="J40" s="109">
        <f t="shared" ref="J40:K40" si="6">SUM(J14:J37)</f>
        <v>10.799999999999999</v>
      </c>
      <c r="K40" s="109">
        <f t="shared" si="6"/>
        <v>6.6999999999999993</v>
      </c>
    </row>
    <row r="41" spans="2:13" s="99" customFormat="1" x14ac:dyDescent="0.2">
      <c r="C41" s="109"/>
      <c r="E41" s="109"/>
      <c r="F41" s="109"/>
      <c r="G41" s="109"/>
      <c r="H41" s="109"/>
      <c r="I41" s="109"/>
      <c r="J41" s="109"/>
      <c r="K41" s="109"/>
    </row>
    <row r="42" spans="2:13" s="99" customFormat="1" x14ac:dyDescent="0.2">
      <c r="C42" s="109"/>
      <c r="E42" s="109">
        <f>AVERAGEIF(E14:E37,"&gt;0",E14:E37)</f>
        <v>1.088235294117647</v>
      </c>
      <c r="F42" s="109"/>
      <c r="G42" s="109"/>
      <c r="H42" s="109"/>
      <c r="I42" s="109"/>
      <c r="J42" s="109" t="s">
        <v>406</v>
      </c>
      <c r="K42" s="109">
        <f>I40</f>
        <v>6.6999999999999993</v>
      </c>
      <c r="L42" s="99">
        <f>F40</f>
        <v>13.75</v>
      </c>
    </row>
    <row r="43" spans="2:13" s="99" customFormat="1" x14ac:dyDescent="0.2">
      <c r="C43" s="109"/>
      <c r="E43" s="109" t="s">
        <v>407</v>
      </c>
      <c r="F43" s="109"/>
      <c r="G43" s="109"/>
      <c r="H43" s="109"/>
      <c r="I43" s="109"/>
      <c r="J43" s="109" t="s">
        <v>408</v>
      </c>
      <c r="K43" s="109">
        <f>J40</f>
        <v>10.799999999999999</v>
      </c>
      <c r="L43" s="99">
        <f>G40</f>
        <v>17.5</v>
      </c>
    </row>
    <row r="44" spans="2:13" s="99" customFormat="1" x14ac:dyDescent="0.2">
      <c r="C44" s="109"/>
      <c r="E44" s="109"/>
      <c r="F44" s="109"/>
      <c r="G44" s="109"/>
      <c r="H44" s="109"/>
      <c r="I44" s="109"/>
      <c r="J44" s="109" t="s">
        <v>409</v>
      </c>
      <c r="K44" s="109">
        <f>K40</f>
        <v>6.6999999999999993</v>
      </c>
      <c r="L44" s="99">
        <f>H40</f>
        <v>15</v>
      </c>
    </row>
    <row r="45" spans="2:13" s="99" customFormat="1" x14ac:dyDescent="0.2">
      <c r="C45" s="109"/>
      <c r="E45" s="109"/>
      <c r="F45" s="109"/>
      <c r="G45" s="109"/>
      <c r="H45" s="109"/>
      <c r="I45" s="109"/>
      <c r="J45" s="109"/>
      <c r="K45" s="109"/>
    </row>
    <row r="46" spans="2:13" s="99" customFormat="1" x14ac:dyDescent="0.2">
      <c r="C46" s="109"/>
      <c r="E46" s="109"/>
      <c r="F46" s="109"/>
      <c r="G46" s="109"/>
      <c r="H46" s="109"/>
      <c r="I46" s="109"/>
      <c r="J46" s="109"/>
      <c r="K46" s="109"/>
    </row>
  </sheetData>
  <sheetProtection algorithmName="SHA-512" hashValue="t4RISjJJ1dwruQ6QYH3jv/I29MXPTb7E+mZxhIrEN5cMOZwHy836b4GZKI3PtHiS6mK3zFc4HNXVCUmyIzEXBg==" saltValue="kWNI2qLyqGx7HRB+wblg4g==" spinCount="100000" sheet="1" objects="1" scenarios="1" selectLockedCells="1"/>
  <mergeCells count="5">
    <mergeCell ref="A2:AE2"/>
    <mergeCell ref="B9:C9"/>
    <mergeCell ref="A1:T1"/>
    <mergeCell ref="D9:U9"/>
    <mergeCell ref="C6:U6"/>
  </mergeCells>
  <conditionalFormatting sqref="C14:C37">
    <cfRule type="cellIs" dxfId="78" priority="1" operator="equal">
      <formula>"MOLTO SIGNIFICATIVA"</formula>
    </cfRule>
    <cfRule type="cellIs" dxfId="77" priority="2" operator="equal">
      <formula>"MEDIAMENTE SIGNIFICATIVA"</formula>
    </cfRule>
    <cfRule type="cellIs" dxfId="76" priority="3" operator="equal">
      <formula>"POCO SIGNIFICATIVA"</formula>
    </cfRule>
    <cfRule type="cellIs" dxfId="75" priority="4" operator="equal">
      <formula>"NULLA"</formula>
    </cfRule>
  </conditionalFormatting>
  <dataValidations count="1">
    <dataValidation type="list" allowBlank="1" showInputMessage="1" showErrorMessage="1" sqref="C14:C37" xr:uid="{00000000-0002-0000-0700-000000000000}">
      <formula1>"NULLA,POCO SIGNIFICATIVA,MEDIAMENTE SIGNIFICATIVA,MOLTO SIGNIFICATIVA"</formula1>
    </dataValidation>
  </dataValidations>
  <pageMargins left="0.70866141732283472" right="0.70866141732283472" top="0.74803149606299213" bottom="0.74803149606299213" header="0.31496062992125984" footer="0.31496062992125984"/>
  <pageSetup paperSize="8" scale="57" fitToHeight="0" orientation="landscape" r:id="rId1"/>
  <headerFooter>
    <oddFooter>&amp;RPagina &amp;P di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Y45"/>
  <sheetViews>
    <sheetView workbookViewId="0">
      <pane ySplit="1" topLeftCell="A2" activePane="bottomLeft" state="frozen"/>
      <selection pane="bottomLeft" activeCell="C38" sqref="C38:I38"/>
    </sheetView>
  </sheetViews>
  <sheetFormatPr defaultColWidth="9.140625" defaultRowHeight="15" x14ac:dyDescent="0.25"/>
  <cols>
    <col min="4" max="4" width="10.42578125" customWidth="1"/>
    <col min="5" max="5" width="14.42578125" customWidth="1"/>
    <col min="7" max="7" width="135.28515625" customWidth="1"/>
  </cols>
  <sheetData>
    <row r="1" spans="1:25" s="28" customFormat="1" ht="38.25" customHeight="1" x14ac:dyDescent="0.2">
      <c r="A1" s="383"/>
      <c r="B1" s="383"/>
      <c r="C1" s="383"/>
      <c r="D1" s="383"/>
      <c r="E1" s="383"/>
      <c r="F1" s="383"/>
      <c r="G1" s="383"/>
      <c r="H1" s="383"/>
      <c r="I1" s="383"/>
      <c r="J1" s="383"/>
      <c r="K1" s="383"/>
      <c r="L1" s="383"/>
      <c r="M1" s="383"/>
      <c r="N1" s="383"/>
      <c r="O1" s="383"/>
      <c r="P1" s="383"/>
      <c r="Q1" s="383"/>
      <c r="R1" s="383"/>
      <c r="S1" s="383"/>
      <c r="T1" s="383"/>
    </row>
    <row r="2" spans="1:25" ht="71.25" customHeight="1"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row>
    <row r="3" spans="1:25" s="33" customFormat="1" ht="12.75" x14ac:dyDescent="0.2">
      <c r="A3" s="99"/>
      <c r="B3" s="99"/>
      <c r="C3" s="109"/>
      <c r="D3" s="99"/>
      <c r="E3" s="99"/>
      <c r="F3" s="99"/>
      <c r="G3" s="99"/>
      <c r="H3" s="99"/>
      <c r="I3" s="99"/>
      <c r="J3" s="99"/>
      <c r="K3" s="99"/>
      <c r="L3" s="99"/>
      <c r="M3" s="99"/>
      <c r="N3" s="99"/>
      <c r="O3" s="99"/>
      <c r="P3" s="99"/>
      <c r="Q3" s="99"/>
      <c r="R3" s="99"/>
      <c r="S3" s="99"/>
      <c r="T3" s="99"/>
      <c r="U3" s="99"/>
    </row>
    <row r="4" spans="1:25" s="33" customFormat="1" ht="28.5" x14ac:dyDescent="0.45">
      <c r="A4" s="110" t="s">
        <v>410</v>
      </c>
      <c r="B4" s="99"/>
      <c r="C4" s="109"/>
      <c r="D4" s="99"/>
      <c r="E4" s="99"/>
      <c r="F4" s="99"/>
      <c r="G4" s="99"/>
      <c r="H4" s="99"/>
      <c r="I4" s="99"/>
      <c r="J4" s="99"/>
      <c r="K4" s="99"/>
      <c r="L4" s="99"/>
      <c r="M4" s="99"/>
      <c r="N4" s="99"/>
      <c r="O4" s="99"/>
      <c r="P4" s="99"/>
      <c r="Q4" s="99"/>
      <c r="R4" s="99"/>
      <c r="S4" s="99"/>
      <c r="T4" s="99"/>
      <c r="U4" s="99"/>
    </row>
    <row r="5" spans="1:25" s="24" customFormat="1" ht="36" customHeight="1" thickBot="1" x14ac:dyDescent="0.3">
      <c r="A5" s="122" t="s">
        <v>411</v>
      </c>
      <c r="B5" s="123"/>
      <c r="C5" s="123"/>
      <c r="D5" s="123"/>
      <c r="E5" s="123"/>
      <c r="F5" s="123"/>
      <c r="G5" s="123"/>
      <c r="H5" s="123"/>
      <c r="I5" s="123"/>
      <c r="J5" s="123"/>
      <c r="K5" s="123"/>
      <c r="L5" s="123"/>
      <c r="M5" s="123"/>
      <c r="N5" s="123"/>
      <c r="O5" s="123"/>
      <c r="P5" s="123"/>
      <c r="Q5" s="123"/>
      <c r="R5" s="123"/>
      <c r="S5" s="123"/>
      <c r="T5" s="123"/>
      <c r="U5" s="123"/>
    </row>
    <row r="6" spans="1:25" ht="33.75" customHeight="1" x14ac:dyDescent="0.25">
      <c r="A6" s="447" t="s">
        <v>412</v>
      </c>
      <c r="B6" s="448"/>
      <c r="C6" s="448"/>
      <c r="D6" s="448"/>
      <c r="E6" s="448"/>
      <c r="F6" s="448"/>
      <c r="G6" s="449"/>
      <c r="H6" s="449"/>
      <c r="I6" s="450"/>
      <c r="J6" s="98"/>
      <c r="K6" s="98"/>
      <c r="L6" s="98"/>
      <c r="M6" s="98"/>
      <c r="N6" s="98"/>
      <c r="O6" s="98"/>
      <c r="P6" s="98"/>
      <c r="Q6" s="98"/>
      <c r="R6" s="98"/>
      <c r="S6" s="98"/>
      <c r="T6" s="98"/>
      <c r="U6" s="98"/>
    </row>
    <row r="7" spans="1:25" ht="45" customHeight="1" x14ac:dyDescent="0.25">
      <c r="A7" s="454" t="s">
        <v>69</v>
      </c>
      <c r="B7" s="455"/>
      <c r="C7" s="455"/>
      <c r="D7" s="455"/>
      <c r="E7" s="455"/>
      <c r="F7" s="455"/>
      <c r="G7" s="236" t="str">
        <f>'FINALITA'' E DESCRIZ.TRATTAMENTO'!C9</f>
        <v>Studio clinico osservazionale “A REAl-life study on short-term Dual Antiplatelet treatment in Patients with ischemic stroke or Transient ischemic attack (READAPT)”</v>
      </c>
      <c r="H7" s="235"/>
      <c r="I7" s="270"/>
      <c r="J7" s="98"/>
      <c r="K7" s="98"/>
      <c r="L7" s="98"/>
      <c r="M7" s="98"/>
      <c r="N7" s="98"/>
      <c r="O7" s="98"/>
      <c r="P7" s="98"/>
      <c r="Q7" s="98"/>
      <c r="R7" s="98"/>
      <c r="S7" s="98"/>
      <c r="T7" s="98"/>
      <c r="U7" s="98"/>
    </row>
    <row r="8" spans="1:25" ht="50.25" customHeight="1" x14ac:dyDescent="0.25">
      <c r="A8" s="454" t="s">
        <v>413</v>
      </c>
      <c r="B8" s="455"/>
      <c r="C8" s="455"/>
      <c r="D8" s="455"/>
      <c r="E8" s="455"/>
      <c r="F8" s="455"/>
      <c r="G8" s="236" t="str">
        <f>'FINALITA'' E DESCRIZ.TRATTAMENTO'!C11</f>
        <v xml:space="preserve">Finalità di ricerca scientifica: Perseguimento di interesse pubblico rilevante da parte dell'Università degli studi dell'Aquila in qualità di soggetto istituzionale promotore </v>
      </c>
      <c r="H8" s="235"/>
      <c r="I8" s="270"/>
      <c r="J8" s="98"/>
      <c r="K8" s="98"/>
      <c r="L8" s="98"/>
      <c r="M8" s="98"/>
      <c r="N8" s="98"/>
      <c r="O8" s="98"/>
      <c r="P8" s="98"/>
      <c r="Q8" s="98"/>
      <c r="R8" s="98"/>
      <c r="S8" s="98"/>
      <c r="T8" s="98"/>
      <c r="U8" s="98"/>
    </row>
    <row r="9" spans="1:25" ht="19.5" thickBot="1" x14ac:dyDescent="0.3">
      <c r="A9" s="452"/>
      <c r="B9" s="453"/>
      <c r="C9" s="453"/>
      <c r="D9" s="453"/>
      <c r="E9" s="453"/>
      <c r="F9" s="453"/>
      <c r="G9" s="453"/>
      <c r="H9" s="271"/>
      <c r="I9" s="272"/>
      <c r="J9" s="98"/>
      <c r="K9" s="98"/>
      <c r="L9" s="98"/>
      <c r="M9" s="98"/>
      <c r="N9" s="98"/>
      <c r="O9" s="98"/>
      <c r="P9" s="98"/>
      <c r="Q9" s="98"/>
      <c r="R9" s="98"/>
      <c r="S9" s="98"/>
      <c r="T9" s="98"/>
      <c r="U9" s="98"/>
    </row>
    <row r="10" spans="1:25" ht="8.25" customHeight="1" x14ac:dyDescent="0.25">
      <c r="A10" s="106"/>
      <c r="B10" s="98"/>
      <c r="C10" s="98"/>
      <c r="D10" s="98"/>
      <c r="E10" s="98"/>
      <c r="F10" s="98"/>
      <c r="G10" s="98"/>
      <c r="H10" s="98"/>
      <c r="I10" s="98"/>
      <c r="J10" s="98"/>
      <c r="K10" s="98"/>
      <c r="L10" s="98"/>
      <c r="M10" s="98"/>
      <c r="N10" s="98"/>
      <c r="O10" s="98"/>
      <c r="P10" s="98"/>
      <c r="Q10" s="98"/>
      <c r="R10" s="98"/>
      <c r="S10" s="98"/>
      <c r="T10" s="98"/>
      <c r="U10" s="98"/>
    </row>
    <row r="11" spans="1:25" ht="8.25" customHeight="1" x14ac:dyDescent="0.25">
      <c r="A11" s="106"/>
      <c r="B11" s="98"/>
      <c r="C11" s="98"/>
      <c r="D11" s="98"/>
      <c r="E11" s="98"/>
      <c r="F11" s="98"/>
      <c r="G11" s="98"/>
      <c r="H11" s="98"/>
      <c r="I11" s="98"/>
      <c r="J11" s="98"/>
      <c r="K11" s="98"/>
      <c r="L11" s="98"/>
      <c r="M11" s="98"/>
      <c r="N11" s="98"/>
      <c r="O11" s="98"/>
      <c r="P11" s="98"/>
      <c r="Q11" s="98"/>
      <c r="R11" s="98"/>
      <c r="S11" s="98"/>
      <c r="T11" s="98"/>
      <c r="U11" s="98"/>
    </row>
    <row r="12" spans="1:25" ht="8.25" customHeight="1" x14ac:dyDescent="0.25">
      <c r="A12" s="106"/>
      <c r="B12" s="98"/>
      <c r="C12" s="98"/>
      <c r="D12" s="98"/>
      <c r="E12" s="98"/>
      <c r="F12" s="98"/>
      <c r="G12" s="98"/>
      <c r="H12" s="98"/>
      <c r="I12" s="98"/>
      <c r="J12" s="98"/>
      <c r="K12" s="98"/>
      <c r="L12" s="98"/>
      <c r="M12" s="98"/>
      <c r="N12" s="98"/>
      <c r="O12" s="98"/>
      <c r="P12" s="98"/>
      <c r="Q12" s="98"/>
      <c r="R12" s="98"/>
      <c r="S12" s="98"/>
      <c r="T12" s="98"/>
      <c r="U12" s="98"/>
    </row>
    <row r="13" spans="1:25" ht="8.25" customHeight="1" thickBot="1" x14ac:dyDescent="0.3">
      <c r="A13" s="106"/>
      <c r="B13" s="98"/>
      <c r="C13" s="98"/>
      <c r="D13" s="98"/>
      <c r="E13" s="98"/>
      <c r="F13" s="98"/>
      <c r="G13" s="98"/>
      <c r="H13" s="98"/>
      <c r="I13" s="98"/>
      <c r="J13" s="98"/>
      <c r="K13" s="98"/>
      <c r="L13" s="98"/>
      <c r="M13" s="98"/>
      <c r="N13" s="98"/>
      <c r="O13" s="98"/>
      <c r="P13" s="98"/>
      <c r="Q13" s="98"/>
      <c r="R13" s="98"/>
      <c r="S13" s="98"/>
      <c r="T13" s="98"/>
      <c r="U13" s="98"/>
    </row>
    <row r="14" spans="1:25" ht="33.75" customHeight="1" x14ac:dyDescent="0.25">
      <c r="A14" s="451" t="s">
        <v>57</v>
      </c>
      <c r="B14" s="449"/>
      <c r="C14" s="449"/>
      <c r="D14" s="449"/>
      <c r="E14" s="449"/>
      <c r="F14" s="449"/>
      <c r="G14" s="449"/>
      <c r="H14" s="449"/>
      <c r="I14" s="450"/>
      <c r="J14" s="98"/>
      <c r="K14" s="98"/>
      <c r="L14" s="98"/>
      <c r="M14" s="98"/>
      <c r="N14" s="98"/>
      <c r="O14" s="98"/>
      <c r="P14" s="98"/>
      <c r="Q14" s="98"/>
      <c r="R14" s="98"/>
      <c r="S14" s="98"/>
      <c r="T14" s="98"/>
      <c r="U14" s="98"/>
    </row>
    <row r="15" spans="1:25" ht="28.5" customHeight="1" x14ac:dyDescent="0.25">
      <c r="A15" s="460" t="s">
        <v>414</v>
      </c>
      <c r="B15" s="461"/>
      <c r="C15" s="461"/>
      <c r="D15" s="461"/>
      <c r="E15" s="461"/>
      <c r="F15" s="461"/>
      <c r="G15" s="238" t="str">
        <f>'NATURA DEL TRATTAMENTO'!C15</f>
        <v>POTENZIALE IMPATTO</v>
      </c>
      <c r="H15" s="235"/>
      <c r="I15" s="270"/>
      <c r="J15" s="98"/>
      <c r="K15" s="98"/>
      <c r="L15" s="98"/>
      <c r="M15" s="98"/>
      <c r="N15" s="98"/>
      <c r="O15" s="98"/>
      <c r="P15" s="98"/>
      <c r="Q15" s="98"/>
      <c r="R15" s="98"/>
      <c r="S15" s="98"/>
      <c r="T15" s="98"/>
      <c r="U15" s="98"/>
    </row>
    <row r="16" spans="1:25" ht="28.5" customHeight="1" x14ac:dyDescent="0.25">
      <c r="A16" s="460" t="s">
        <v>415</v>
      </c>
      <c r="B16" s="461"/>
      <c r="C16" s="461"/>
      <c r="D16" s="461"/>
      <c r="E16" s="461"/>
      <c r="F16" s="461"/>
      <c r="G16" s="237" t="str">
        <f>'NATURA DEL TRATTAMENTO'!C31</f>
        <v>ATTENZIONE - POTENZIALE IMPATTO SIGNIFICATIVO PER GLI INTERESSATI</v>
      </c>
      <c r="H16" s="235"/>
      <c r="I16" s="270"/>
      <c r="J16" s="98"/>
      <c r="K16" s="98"/>
      <c r="L16" s="98"/>
      <c r="M16" s="98"/>
      <c r="N16" s="98"/>
      <c r="O16" s="98"/>
      <c r="P16" s="98"/>
      <c r="Q16" s="98"/>
      <c r="R16" s="98"/>
      <c r="S16" s="98"/>
      <c r="T16" s="98"/>
      <c r="U16" s="98"/>
    </row>
    <row r="17" spans="1:21" ht="30" customHeight="1" x14ac:dyDescent="0.25">
      <c r="A17" s="460" t="s">
        <v>416</v>
      </c>
      <c r="B17" s="461"/>
      <c r="C17" s="461"/>
      <c r="D17" s="461"/>
      <c r="E17" s="461"/>
      <c r="F17" s="461"/>
      <c r="G17" s="237" t="str">
        <f>'NATURA DEL TRATTAMENTO'!C51</f>
        <v>ATTENZIONE - POTENZIALE IMPATTO SIGNIFICATIVO PER GLI INTERESSATI</v>
      </c>
      <c r="H17" s="235"/>
      <c r="I17" s="270"/>
      <c r="J17" s="98"/>
      <c r="K17" s="98"/>
      <c r="L17" s="98"/>
      <c r="M17" s="98"/>
      <c r="N17" s="98"/>
      <c r="O17" s="98"/>
      <c r="P17" s="98"/>
      <c r="Q17" s="98"/>
      <c r="R17" s="98"/>
      <c r="S17" s="98"/>
      <c r="T17" s="98"/>
      <c r="U17" s="98"/>
    </row>
    <row r="18" spans="1:21" ht="19.5" thickBot="1" x14ac:dyDescent="0.3">
      <c r="A18" s="452"/>
      <c r="B18" s="453"/>
      <c r="C18" s="453"/>
      <c r="D18" s="453"/>
      <c r="E18" s="453"/>
      <c r="F18" s="453"/>
      <c r="G18" s="453"/>
      <c r="H18" s="271"/>
      <c r="I18" s="272"/>
      <c r="J18" s="244">
        <f>MAX('NATURA DEL TRATTAMENTO'!G15,'NATURA DEL TRATTAMENTO'!G31,'NATURA DEL TRATTAMENTO'!G51)*3/4</f>
        <v>2.25</v>
      </c>
      <c r="K18" s="98"/>
      <c r="L18" s="98"/>
      <c r="M18" s="98"/>
      <c r="N18" s="98"/>
      <c r="O18" s="98"/>
      <c r="P18" s="98"/>
      <c r="Q18" s="98"/>
      <c r="R18" s="98"/>
      <c r="S18" s="98"/>
      <c r="T18" s="98"/>
      <c r="U18" s="98"/>
    </row>
    <row r="19" spans="1:21" ht="14.25" customHeight="1" x14ac:dyDescent="0.25">
      <c r="A19" s="106"/>
      <c r="B19" s="98"/>
      <c r="C19" s="98"/>
      <c r="D19" s="98"/>
      <c r="E19" s="98"/>
      <c r="F19" s="98"/>
      <c r="G19" s="98"/>
      <c r="H19" s="98"/>
      <c r="I19" s="98"/>
      <c r="J19" s="98"/>
      <c r="K19" s="98"/>
      <c r="L19" s="98"/>
      <c r="M19" s="98"/>
      <c r="N19" s="98"/>
      <c r="O19" s="98"/>
      <c r="P19" s="98"/>
      <c r="Q19" s="98"/>
      <c r="R19" s="98"/>
      <c r="S19" s="98"/>
      <c r="T19" s="98"/>
      <c r="U19" s="98"/>
    </row>
    <row r="20" spans="1:21" ht="11.25" customHeight="1" x14ac:dyDescent="0.3">
      <c r="A20" s="124"/>
      <c r="B20" s="98"/>
      <c r="C20" s="98"/>
      <c r="D20" s="98"/>
      <c r="E20" s="98"/>
      <c r="F20" s="98"/>
      <c r="G20" s="98"/>
      <c r="H20" s="98"/>
      <c r="I20" s="98"/>
      <c r="J20" s="98"/>
      <c r="K20" s="98"/>
      <c r="L20" s="98"/>
      <c r="M20" s="98"/>
      <c r="N20" s="98"/>
      <c r="O20" s="98"/>
      <c r="P20" s="98"/>
      <c r="Q20" s="98"/>
      <c r="R20" s="98"/>
      <c r="S20" s="98"/>
      <c r="T20" s="98"/>
      <c r="U20" s="98"/>
    </row>
    <row r="21" spans="1:21" ht="11.25" customHeight="1" thickBot="1" x14ac:dyDescent="0.35">
      <c r="A21" s="124"/>
      <c r="B21" s="98"/>
      <c r="C21" s="98"/>
      <c r="D21" s="98"/>
      <c r="E21" s="98"/>
      <c r="F21" s="98"/>
      <c r="G21" s="98"/>
      <c r="H21" s="98"/>
      <c r="I21" s="98"/>
      <c r="J21" s="98"/>
      <c r="K21" s="98"/>
      <c r="L21" s="98"/>
      <c r="M21" s="98"/>
      <c r="N21" s="98"/>
      <c r="O21" s="98"/>
      <c r="P21" s="98"/>
      <c r="Q21" s="98"/>
      <c r="R21" s="98"/>
      <c r="S21" s="98"/>
      <c r="T21" s="98"/>
      <c r="U21" s="98"/>
    </row>
    <row r="22" spans="1:21" ht="33.75" customHeight="1" x14ac:dyDescent="0.25">
      <c r="A22" s="471" t="s">
        <v>59</v>
      </c>
      <c r="B22" s="472"/>
      <c r="C22" s="472"/>
      <c r="D22" s="472"/>
      <c r="E22" s="472"/>
      <c r="F22" s="472"/>
      <c r="G22" s="472"/>
      <c r="H22" s="472"/>
      <c r="I22" s="473"/>
      <c r="J22" s="98"/>
      <c r="K22" s="98"/>
      <c r="L22" s="98"/>
      <c r="M22" s="98"/>
      <c r="N22" s="98"/>
      <c r="O22" s="98"/>
      <c r="P22" s="98"/>
      <c r="Q22" s="98"/>
      <c r="R22" s="98"/>
      <c r="S22" s="98"/>
      <c r="T22" s="98"/>
      <c r="U22" s="98"/>
    </row>
    <row r="23" spans="1:21" ht="26.25" customHeight="1" x14ac:dyDescent="0.25">
      <c r="A23" s="469" t="s">
        <v>417</v>
      </c>
      <c r="B23" s="470"/>
      <c r="C23" s="470"/>
      <c r="D23" s="470"/>
      <c r="E23" s="470"/>
      <c r="F23" s="470"/>
      <c r="G23" s="239" t="str">
        <f>CONTESTO!B40</f>
        <v>FATTORI INTERNI PIU' RILEVANTI DI QUELLI ESTERNI</v>
      </c>
      <c r="H23" s="235"/>
      <c r="I23" s="270"/>
      <c r="J23" s="98"/>
      <c r="K23" s="98"/>
      <c r="L23" s="98"/>
      <c r="M23" s="98"/>
      <c r="N23" s="98"/>
      <c r="O23" s="98"/>
      <c r="P23" s="98"/>
      <c r="Q23" s="98"/>
      <c r="R23" s="98"/>
      <c r="S23" s="98"/>
      <c r="T23" s="98"/>
      <c r="U23" s="98"/>
    </row>
    <row r="24" spans="1:21" ht="25.5" customHeight="1" x14ac:dyDescent="0.25">
      <c r="A24" s="469" t="s">
        <v>418</v>
      </c>
      <c r="B24" s="470"/>
      <c r="C24" s="470"/>
      <c r="D24" s="470"/>
      <c r="E24" s="470"/>
      <c r="F24" s="470"/>
      <c r="G24" s="240" t="str">
        <f>CONTESTO!B42</f>
        <v>FATTORI DI CONTESTO MEDIAMENTE SIGNIFICATIVI</v>
      </c>
      <c r="H24" s="235"/>
      <c r="I24" s="270"/>
      <c r="J24" s="98"/>
      <c r="K24" s="98"/>
      <c r="L24" s="98"/>
      <c r="M24" s="98"/>
      <c r="N24" s="98"/>
      <c r="O24" s="98"/>
      <c r="P24" s="98"/>
      <c r="Q24" s="98"/>
      <c r="R24" s="98"/>
      <c r="S24" s="98"/>
      <c r="T24" s="98"/>
      <c r="U24" s="98"/>
    </row>
    <row r="25" spans="1:21" ht="19.5" thickBot="1" x14ac:dyDescent="0.3">
      <c r="A25" s="452"/>
      <c r="B25" s="453"/>
      <c r="C25" s="453"/>
      <c r="D25" s="453"/>
      <c r="E25" s="453"/>
      <c r="F25" s="453"/>
      <c r="G25" s="453"/>
      <c r="H25" s="271"/>
      <c r="I25" s="272"/>
      <c r="J25" s="180">
        <f>IF(CONTESTO!E23&gt;CONTESTO!E38,CONTESTO!E40*1.1,CONTESTO!E40)</f>
        <v>1.07</v>
      </c>
      <c r="K25" s="98"/>
      <c r="L25" s="98"/>
      <c r="M25" s="98"/>
      <c r="N25" s="98"/>
      <c r="O25" s="98"/>
      <c r="P25" s="98"/>
      <c r="Q25" s="98"/>
      <c r="R25" s="98"/>
      <c r="S25" s="98"/>
      <c r="T25" s="98"/>
      <c r="U25" s="98"/>
    </row>
    <row r="26" spans="1:21" ht="12.75" customHeight="1" x14ac:dyDescent="0.25">
      <c r="A26" s="106"/>
      <c r="B26" s="98"/>
      <c r="C26" s="98"/>
      <c r="D26" s="98"/>
      <c r="E26" s="98"/>
      <c r="F26" s="98"/>
      <c r="G26" s="98"/>
      <c r="H26" s="98"/>
      <c r="I26" s="98"/>
      <c r="J26" s="98"/>
      <c r="K26" s="98"/>
      <c r="L26" s="98"/>
      <c r="M26" s="98"/>
      <c r="N26" s="98"/>
      <c r="O26" s="98"/>
      <c r="P26" s="98"/>
      <c r="Q26" s="98"/>
      <c r="R26" s="98"/>
      <c r="S26" s="98"/>
      <c r="T26" s="98"/>
      <c r="U26" s="98"/>
    </row>
    <row r="27" spans="1:21" ht="15.75" thickBot="1" x14ac:dyDescent="0.3">
      <c r="A27" s="98"/>
      <c r="B27" s="98"/>
      <c r="C27" s="98"/>
      <c r="D27" s="98"/>
      <c r="E27" s="98"/>
      <c r="F27" s="98"/>
      <c r="G27" s="98"/>
      <c r="H27" s="98"/>
      <c r="I27" s="98"/>
      <c r="J27" s="98"/>
      <c r="K27" s="98"/>
      <c r="L27" s="98"/>
      <c r="M27" s="98"/>
      <c r="N27" s="98"/>
      <c r="O27" s="98"/>
      <c r="P27" s="98"/>
      <c r="Q27" s="98"/>
      <c r="R27" s="98"/>
      <c r="S27" s="98"/>
      <c r="T27" s="98"/>
      <c r="U27" s="98"/>
    </row>
    <row r="28" spans="1:21" ht="32.25" customHeight="1" x14ac:dyDescent="0.25">
      <c r="A28" s="471" t="s">
        <v>419</v>
      </c>
      <c r="B28" s="472"/>
      <c r="C28" s="472"/>
      <c r="D28" s="472"/>
      <c r="E28" s="472"/>
      <c r="F28" s="472"/>
      <c r="G28" s="472"/>
      <c r="H28" s="472"/>
      <c r="I28" s="473"/>
      <c r="J28" s="98"/>
      <c r="K28" s="98"/>
      <c r="L28" s="98"/>
      <c r="M28" s="98"/>
      <c r="N28" s="98"/>
      <c r="O28" s="98"/>
      <c r="P28" s="98"/>
      <c r="Q28" s="98"/>
      <c r="R28" s="98"/>
      <c r="S28" s="98"/>
      <c r="T28" s="98"/>
      <c r="U28" s="98"/>
    </row>
    <row r="29" spans="1:21" ht="37.5" customHeight="1" x14ac:dyDescent="0.25">
      <c r="A29" s="467" t="s">
        <v>420</v>
      </c>
      <c r="B29" s="468"/>
      <c r="C29" s="468"/>
      <c r="D29" s="468"/>
      <c r="E29" s="468"/>
      <c r="F29" s="468"/>
      <c r="G29" s="241" t="str">
        <f>IF('AMBITO DI APPLICAZIONE'!D9="","",'AMBITO DI APPLICAZIONE'!D9)</f>
        <v>Il processo prevede l'inserimento dati pseudonimizzati da parte dei CRO nel sistema REDCAP dell'Ateneo e le successive elaborazioni - aggragazioni da parte del Coordinamento di progetto del DISCAB (Dipartimento di Scienze Cliniche Applicate e Biotecnologiche) dell'Università degli Studi dell'Aquila.</v>
      </c>
      <c r="H29" s="140"/>
      <c r="I29" s="273"/>
      <c r="J29" s="98"/>
      <c r="K29" s="98"/>
      <c r="L29" s="98"/>
      <c r="M29" s="98"/>
      <c r="N29" s="98"/>
      <c r="O29" s="98"/>
      <c r="P29" s="98"/>
      <c r="Q29" s="98"/>
      <c r="R29" s="98"/>
      <c r="S29" s="98"/>
      <c r="T29" s="98"/>
      <c r="U29" s="98"/>
    </row>
    <row r="30" spans="1:21" ht="27.75" customHeight="1" x14ac:dyDescent="0.25">
      <c r="A30" s="463"/>
      <c r="B30" s="464"/>
      <c r="C30" s="464"/>
      <c r="D30" s="464"/>
      <c r="E30" s="464"/>
      <c r="F30" s="464"/>
      <c r="G30" s="464"/>
      <c r="H30" s="140"/>
      <c r="I30" s="273"/>
      <c r="J30" s="98"/>
      <c r="K30" s="98"/>
      <c r="L30" s="98"/>
      <c r="M30" s="98"/>
      <c r="N30" s="98"/>
      <c r="O30" s="98"/>
      <c r="P30" s="98"/>
      <c r="Q30" s="98"/>
      <c r="R30" s="98"/>
      <c r="S30" s="98"/>
      <c r="T30" s="98"/>
      <c r="U30" s="98"/>
    </row>
    <row r="31" spans="1:21" ht="238.5" customHeight="1" thickBot="1" x14ac:dyDescent="0.3">
      <c r="A31" s="465"/>
      <c r="B31" s="466"/>
      <c r="C31" s="466"/>
      <c r="D31" s="466"/>
      <c r="E31" s="466"/>
      <c r="F31" s="466"/>
      <c r="G31" s="466"/>
      <c r="H31" s="271"/>
      <c r="I31" s="272"/>
      <c r="J31" s="180">
        <f>IF('AMBITO DI APPLICAZIONE'!E42&lt;1.1,1,2)</f>
        <v>1</v>
      </c>
      <c r="K31" s="98"/>
      <c r="L31" s="98"/>
      <c r="M31" s="98"/>
      <c r="N31" s="98"/>
      <c r="O31" s="98"/>
      <c r="P31" s="98"/>
      <c r="Q31" s="98"/>
      <c r="R31" s="98"/>
      <c r="S31" s="98"/>
      <c r="T31" s="98"/>
      <c r="U31" s="98"/>
    </row>
    <row r="32" spans="1:21" ht="9" customHeight="1" thickBot="1" x14ac:dyDescent="0.3">
      <c r="A32" s="98"/>
      <c r="B32" s="98"/>
      <c r="C32" s="98"/>
      <c r="D32" s="98"/>
      <c r="E32" s="98"/>
      <c r="F32" s="98"/>
      <c r="G32" s="98"/>
      <c r="H32" s="98"/>
      <c r="I32" s="98"/>
      <c r="J32" s="98"/>
      <c r="K32" s="98"/>
      <c r="L32" s="98"/>
      <c r="M32" s="98"/>
      <c r="N32" s="98"/>
      <c r="O32" s="98"/>
      <c r="P32" s="98"/>
      <c r="Q32" s="98"/>
      <c r="R32" s="98"/>
      <c r="S32" s="98"/>
      <c r="T32" s="98"/>
      <c r="U32" s="98"/>
    </row>
    <row r="33" spans="1:21" ht="20.25" customHeight="1" thickBot="1" x14ac:dyDescent="0.35">
      <c r="A33" s="443" t="s">
        <v>421</v>
      </c>
      <c r="B33" s="443"/>
      <c r="C33" s="443"/>
      <c r="D33" s="125">
        <f>CONTESTO!E40</f>
        <v>1.07</v>
      </c>
      <c r="E33" s="180">
        <f>IF(INIZIO!$A$67=2021,'RISCHIO ACCETTABILE'!D33,0)</f>
        <v>1.07</v>
      </c>
      <c r="F33" s="180">
        <f>J18*(J25+J31)</f>
        <v>4.6575000000000006</v>
      </c>
      <c r="G33" s="242" t="str">
        <f>IF(E33=0,"ATTENZIONE FILE EXCEL NON INTEGRO - ELABORAZIONE NON POSSIBILE",IF(F33&lt;4,"POTENZIALE BASSO RISCHIO",IF(F33&lt;7,"POTENZIALE RISCHIO MEDIO","POTENZIALE RISCHIO ELEVATO")))</f>
        <v>POTENZIALE RISCHIO MEDIO</v>
      </c>
      <c r="H33" s="98"/>
      <c r="I33" s="98"/>
      <c r="J33" s="98"/>
      <c r="K33" s="98"/>
      <c r="L33" s="98"/>
      <c r="M33" s="98"/>
      <c r="N33" s="98"/>
      <c r="O33" s="98"/>
      <c r="P33" s="98"/>
      <c r="Q33" s="98"/>
      <c r="R33" s="98"/>
      <c r="S33" s="98"/>
      <c r="T33" s="98"/>
      <c r="U33" s="98"/>
    </row>
    <row r="34" spans="1:21" ht="51.75" customHeight="1" x14ac:dyDescent="0.25">
      <c r="A34" s="462" t="s">
        <v>422</v>
      </c>
      <c r="B34" s="462"/>
      <c r="C34" s="462"/>
      <c r="D34" s="462"/>
      <c r="E34" s="462"/>
      <c r="F34" s="462"/>
      <c r="G34" s="462"/>
      <c r="H34" s="98"/>
      <c r="I34" s="98"/>
      <c r="J34" s="98"/>
      <c r="K34" s="98"/>
      <c r="L34" s="98"/>
      <c r="M34" s="98"/>
      <c r="N34" s="98"/>
      <c r="O34" s="98"/>
      <c r="P34" s="98"/>
      <c r="Q34" s="98"/>
      <c r="R34" s="98"/>
      <c r="S34" s="98"/>
      <c r="T34" s="98"/>
      <c r="U34" s="98"/>
    </row>
    <row r="35" spans="1:21" ht="15.75" thickBot="1" x14ac:dyDescent="0.3">
      <c r="A35" s="98"/>
      <c r="B35" s="98"/>
      <c r="C35" s="98"/>
      <c r="D35" s="98"/>
      <c r="E35" s="98"/>
      <c r="F35" s="98"/>
      <c r="G35" s="98"/>
      <c r="H35" s="98"/>
      <c r="I35" s="98"/>
      <c r="J35" s="98"/>
      <c r="K35" s="98"/>
      <c r="L35" s="98"/>
      <c r="M35" s="98"/>
      <c r="N35" s="98"/>
      <c r="O35" s="98"/>
      <c r="P35" s="98"/>
      <c r="Q35" s="98"/>
      <c r="R35" s="98"/>
      <c r="S35" s="98"/>
      <c r="T35" s="98"/>
      <c r="U35" s="98"/>
    </row>
    <row r="36" spans="1:21" ht="21" thickBot="1" x14ac:dyDescent="0.3">
      <c r="A36" s="456" t="s">
        <v>423</v>
      </c>
      <c r="B36" s="457"/>
      <c r="C36" s="457"/>
      <c r="D36" s="457"/>
      <c r="E36" s="96" t="s">
        <v>73</v>
      </c>
      <c r="F36" s="180">
        <f>IF(E36="BASSO",1,IF(E36="MEDIO",2,0))</f>
        <v>2</v>
      </c>
      <c r="G36" s="98"/>
      <c r="H36" s="98"/>
      <c r="I36" s="98"/>
      <c r="J36" s="98"/>
      <c r="K36" s="98"/>
      <c r="L36" s="98"/>
      <c r="M36" s="98"/>
      <c r="N36" s="98"/>
      <c r="O36" s="98"/>
      <c r="P36" s="98"/>
      <c r="Q36" s="98"/>
      <c r="R36" s="98"/>
      <c r="S36" s="98"/>
      <c r="T36" s="98"/>
      <c r="U36" s="98"/>
    </row>
    <row r="37" spans="1:21" ht="15.75" thickBot="1" x14ac:dyDescent="0.3">
      <c r="A37" s="98"/>
      <c r="B37" s="98"/>
      <c r="C37" s="98"/>
      <c r="D37" s="98"/>
      <c r="E37" s="98"/>
      <c r="F37" s="98"/>
      <c r="G37" s="98"/>
      <c r="H37" s="98"/>
      <c r="I37" s="98"/>
      <c r="J37" s="98"/>
      <c r="K37" s="98"/>
      <c r="L37" s="98"/>
      <c r="M37" s="98"/>
      <c r="N37" s="98"/>
      <c r="O37" s="98"/>
      <c r="P37" s="98"/>
      <c r="Q37" s="98"/>
      <c r="R37" s="98"/>
      <c r="S37" s="98"/>
      <c r="T37" s="98"/>
      <c r="U37" s="98"/>
    </row>
    <row r="38" spans="1:21" ht="41.25" customHeight="1" thickBot="1" x14ac:dyDescent="0.3">
      <c r="A38" s="458" t="s">
        <v>424</v>
      </c>
      <c r="B38" s="459"/>
      <c r="C38" s="444" t="s">
        <v>425</v>
      </c>
      <c r="D38" s="445"/>
      <c r="E38" s="445"/>
      <c r="F38" s="445"/>
      <c r="G38" s="445"/>
      <c r="H38" s="445"/>
      <c r="I38" s="446"/>
      <c r="J38" s="98"/>
      <c r="K38" s="98"/>
      <c r="L38" s="98"/>
      <c r="M38" s="98"/>
      <c r="N38" s="98"/>
      <c r="O38" s="98"/>
      <c r="P38" s="98"/>
      <c r="Q38" s="98"/>
      <c r="R38" s="98"/>
      <c r="S38" s="98"/>
      <c r="T38" s="98"/>
      <c r="U38" s="98"/>
    </row>
    <row r="39" spans="1:21" x14ac:dyDescent="0.25">
      <c r="A39" s="98"/>
      <c r="B39" s="98"/>
      <c r="C39" s="98"/>
      <c r="D39" s="98"/>
      <c r="E39" s="98"/>
      <c r="F39" s="98"/>
      <c r="G39" s="98"/>
      <c r="H39" s="98"/>
      <c r="I39" s="98"/>
      <c r="J39" s="98"/>
      <c r="K39" s="98"/>
      <c r="L39" s="98"/>
      <c r="M39" s="98"/>
      <c r="N39" s="98"/>
      <c r="O39" s="98"/>
      <c r="P39" s="98"/>
      <c r="Q39" s="98"/>
      <c r="R39" s="98"/>
      <c r="S39" s="98"/>
      <c r="T39" s="98"/>
      <c r="U39" s="98"/>
    </row>
    <row r="40" spans="1:21" x14ac:dyDescent="0.25">
      <c r="A40" s="98"/>
      <c r="B40" s="98"/>
      <c r="C40" s="98"/>
      <c r="D40" s="98"/>
      <c r="E40" s="98"/>
      <c r="F40" s="98"/>
      <c r="G40" s="98"/>
      <c r="H40" s="98"/>
      <c r="I40" s="98"/>
      <c r="J40" s="98"/>
      <c r="K40" s="98"/>
      <c r="L40" s="98"/>
      <c r="M40" s="98"/>
      <c r="N40" s="98"/>
      <c r="O40" s="98"/>
      <c r="P40" s="98"/>
      <c r="Q40" s="98"/>
      <c r="R40" s="98"/>
      <c r="S40" s="98"/>
      <c r="T40" s="98"/>
      <c r="U40" s="98"/>
    </row>
    <row r="41" spans="1:21" x14ac:dyDescent="0.25">
      <c r="A41" s="98"/>
      <c r="B41" s="98"/>
      <c r="C41" s="98"/>
      <c r="D41" s="98"/>
      <c r="E41" s="98"/>
      <c r="F41" s="98"/>
      <c r="G41" s="98"/>
      <c r="H41" s="98"/>
      <c r="I41" s="98"/>
      <c r="J41" s="98"/>
      <c r="K41" s="98"/>
      <c r="L41" s="98"/>
      <c r="M41" s="98"/>
      <c r="N41" s="98"/>
      <c r="O41" s="98"/>
      <c r="P41" s="98"/>
      <c r="Q41" s="98"/>
      <c r="R41" s="98"/>
      <c r="S41" s="98"/>
      <c r="T41" s="98"/>
      <c r="U41" s="98"/>
    </row>
    <row r="42" spans="1:21" x14ac:dyDescent="0.25">
      <c r="A42" s="98"/>
      <c r="B42" s="98"/>
      <c r="C42" s="98"/>
      <c r="D42" s="98"/>
      <c r="E42" s="98"/>
      <c r="F42" s="98"/>
      <c r="G42" s="98"/>
      <c r="H42" s="98"/>
      <c r="I42" s="98"/>
      <c r="J42" s="98"/>
      <c r="K42" s="98"/>
      <c r="L42" s="98"/>
      <c r="M42" s="98"/>
      <c r="N42" s="98"/>
      <c r="O42" s="98"/>
      <c r="P42" s="98"/>
      <c r="Q42" s="98"/>
      <c r="R42" s="98"/>
      <c r="S42" s="98"/>
      <c r="T42" s="98"/>
      <c r="U42" s="98"/>
    </row>
    <row r="43" spans="1:21" x14ac:dyDescent="0.25">
      <c r="A43" s="98"/>
      <c r="B43" s="98"/>
      <c r="C43" s="98"/>
      <c r="D43" s="98"/>
      <c r="E43" s="98"/>
      <c r="F43" s="98"/>
      <c r="G43" s="98"/>
      <c r="H43" s="98"/>
      <c r="I43" s="98"/>
      <c r="J43" s="98"/>
      <c r="K43" s="98"/>
      <c r="L43" s="98"/>
      <c r="M43" s="98"/>
      <c r="N43" s="98"/>
      <c r="O43" s="98"/>
      <c r="P43" s="98"/>
      <c r="Q43" s="98"/>
      <c r="R43" s="98"/>
      <c r="S43" s="98"/>
      <c r="T43" s="98"/>
      <c r="U43" s="98"/>
    </row>
    <row r="44" spans="1:21" x14ac:dyDescent="0.25">
      <c r="A44" s="98"/>
      <c r="B44" s="98"/>
      <c r="C44" s="98"/>
      <c r="D44" s="98"/>
      <c r="E44" s="98"/>
      <c r="F44" s="98"/>
      <c r="G44" s="98"/>
      <c r="H44" s="98"/>
      <c r="I44" s="98"/>
      <c r="J44" s="98"/>
      <c r="K44" s="98"/>
      <c r="L44" s="98"/>
      <c r="M44" s="98"/>
      <c r="N44" s="98"/>
      <c r="O44" s="98"/>
      <c r="P44" s="98"/>
      <c r="Q44" s="98"/>
      <c r="R44" s="98"/>
      <c r="S44" s="98"/>
      <c r="T44" s="98"/>
      <c r="U44" s="98"/>
    </row>
    <row r="45" spans="1:21" x14ac:dyDescent="0.25">
      <c r="A45" s="98"/>
      <c r="B45" s="98"/>
      <c r="C45" s="98"/>
      <c r="D45" s="98"/>
      <c r="E45" s="98"/>
      <c r="F45" s="98"/>
      <c r="G45" s="98"/>
    </row>
  </sheetData>
  <sheetProtection algorithmName="SHA-512" hashValue="xkJnpqZz7Z+7KeOQkpi03gsXKKVelrZCs0Vgta5ZVCw+X+x30O/9tYh59j+nWODDPSA2SxRthSQwsOvWJrv1Lg==" saltValue="5nKKcadLu5ikippkcN8Wfg==" spinCount="100000" sheet="1" objects="1" scenarios="1" selectLockedCells="1"/>
  <mergeCells count="23">
    <mergeCell ref="A1:T1"/>
    <mergeCell ref="A36:D36"/>
    <mergeCell ref="A38:B38"/>
    <mergeCell ref="A15:F15"/>
    <mergeCell ref="A16:F16"/>
    <mergeCell ref="A18:G18"/>
    <mergeCell ref="A17:F17"/>
    <mergeCell ref="A34:G34"/>
    <mergeCell ref="A30:G31"/>
    <mergeCell ref="A29:F29"/>
    <mergeCell ref="A24:F24"/>
    <mergeCell ref="A25:G25"/>
    <mergeCell ref="A23:F23"/>
    <mergeCell ref="A22:I22"/>
    <mergeCell ref="A28:I28"/>
    <mergeCell ref="A8:F8"/>
    <mergeCell ref="A33:C33"/>
    <mergeCell ref="A2:Y2"/>
    <mergeCell ref="C38:I38"/>
    <mergeCell ref="A6:I6"/>
    <mergeCell ref="A14:I14"/>
    <mergeCell ref="A9:G9"/>
    <mergeCell ref="A7:F7"/>
  </mergeCells>
  <conditionalFormatting sqref="E36">
    <cfRule type="cellIs" dxfId="74" priority="8" operator="equal">
      <formula>"MEDIO"</formula>
    </cfRule>
    <cfRule type="cellIs" dxfId="73" priority="9" operator="equal">
      <formula>"BASSO"</formula>
    </cfRule>
  </conditionalFormatting>
  <conditionalFormatting sqref="G15:G17">
    <cfRule type="cellIs" dxfId="72" priority="4" stopIfTrue="1" operator="equal">
      <formula>"ATTENZIONE - POTENZIALE IMPATTO ELEVATO PER GLI INTERESSATI"</formula>
    </cfRule>
    <cfRule type="cellIs" dxfId="71" priority="5" stopIfTrue="1" operator="equal">
      <formula>"ATTENZIONE - POTENZIALE IMPATTO SIGNIFICATIVO PER GLI INTERESSATI"</formula>
    </cfRule>
    <cfRule type="cellIs" dxfId="70" priority="6" stopIfTrue="1" operator="equal">
      <formula>"POTENZIALE IMPATTO"</formula>
    </cfRule>
    <cfRule type="cellIs" dxfId="69" priority="7" stopIfTrue="1" operator="equal">
      <formula>"IMPATTO POTENZIALMENTE POCO SIGNIFICATIVO"</formula>
    </cfRule>
  </conditionalFormatting>
  <conditionalFormatting sqref="G33">
    <cfRule type="cellIs" dxfId="68" priority="1" operator="equal">
      <formula>"POTENZIALE RISCHIO ELEVATO"</formula>
    </cfRule>
    <cfRule type="cellIs" dxfId="67" priority="2" operator="equal">
      <formula>"POTENZIALE RISCHIO MEDIO"</formula>
    </cfRule>
    <cfRule type="cellIs" dxfId="66" priority="3" operator="equal">
      <formula>"POTENZIALE BASSO RISCHIO"</formula>
    </cfRule>
  </conditionalFormatting>
  <dataValidations count="1">
    <dataValidation type="list" showInputMessage="1" showErrorMessage="1" promptTitle="Rischio accettabile" prompt="Inserire il livello di rischio accettabile per i trattamenti di dati personali" sqref="E36" xr:uid="{00000000-0002-0000-0800-000000000000}">
      <formula1>"BASSO,MEDIO"</formula1>
    </dataValidation>
  </dataValidations>
  <pageMargins left="0.70866141732283472" right="0.70866141732283472" top="0.74803149606299213" bottom="0.74803149606299213" header="0.31496062992125984" footer="0.31496062992125984"/>
  <pageSetup paperSize="8" scale="54" fitToHeight="0" orientation="landscape" horizontalDpi="1200" verticalDpi="1200" r:id="rId1"/>
  <headerFooter>
    <oddFooter>&amp;RPagina &amp;P di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17</vt:i4>
      </vt:variant>
    </vt:vector>
  </HeadingPairs>
  <TitlesOfParts>
    <vt:vector size="41" baseType="lpstr">
      <vt:lpstr>INIZIO</vt:lpstr>
      <vt:lpstr>METODOLOGIA</vt:lpstr>
      <vt:lpstr>CRITERI</vt:lpstr>
      <vt:lpstr>METRICHE</vt:lpstr>
      <vt:lpstr>FINALITA' E DESCRIZ.TRATTAMENTO</vt:lpstr>
      <vt:lpstr>NATURA DEL TRATTAMENTO</vt:lpstr>
      <vt:lpstr>CONTESTO</vt:lpstr>
      <vt:lpstr>AMBITO DI APPLICAZIONE</vt:lpstr>
      <vt:lpstr>RISCHIO ACCETTABILE</vt:lpstr>
      <vt:lpstr>DETERMINAZ. LIVELLI DI IMPATTO</vt:lpstr>
      <vt:lpstr>DETERMINAZ.PROBABILITA</vt:lpstr>
      <vt:lpstr>VULNERABILITA</vt:lpstr>
      <vt:lpstr>CALCOLO RISCHIO INERENTE</vt:lpstr>
      <vt:lpstr>RISCHIO INERENTE</vt:lpstr>
      <vt:lpstr>MATR.ASSET.MINACCE</vt:lpstr>
      <vt:lpstr>MINACCE.APPL</vt:lpstr>
      <vt:lpstr>MATR.ASSET.MISURE</vt:lpstr>
      <vt:lpstr>MISURE IN ESSERE</vt:lpstr>
      <vt:lpstr>GOVERNANCE</vt:lpstr>
      <vt:lpstr>EFFICACIA</vt:lpstr>
      <vt:lpstr>RISCHIO RESIDUO</vt:lpstr>
      <vt:lpstr>REGISTRO RISCHI</vt:lpstr>
      <vt:lpstr>Liste</vt:lpstr>
      <vt:lpstr>MISURE.APPL</vt:lpstr>
      <vt:lpstr>applicaz_misure</vt:lpstr>
      <vt:lpstr>GOVERNANCE!Area_stampa</vt:lpstr>
      <vt:lpstr>'REGISTRO RISCHI'!Area_stampa</vt:lpstr>
      <vt:lpstr>LIVELLI_IMPATTO</vt:lpstr>
      <vt:lpstr>livelli_probabilita</vt:lpstr>
      <vt:lpstr>minacce_applicabili</vt:lpstr>
      <vt:lpstr>Misure_asset</vt:lpstr>
      <vt:lpstr>'AMBITO DI APPLICAZIONE'!Print_Area</vt:lpstr>
      <vt:lpstr>GOVERNANCE!Print_Area</vt:lpstr>
      <vt:lpstr>'NATURA DEL TRATTAMENTO'!Print_Area</vt:lpstr>
      <vt:lpstr>'REGISTRO RISCHI'!Print_Area</vt:lpstr>
      <vt:lpstr>'RISCHIO RESIDUO'!Print_Area</vt:lpstr>
      <vt:lpstr>GOVERNANCE!Print_Titles</vt:lpstr>
      <vt:lpstr>Rilevanza</vt:lpstr>
      <vt:lpstr>Rischio_inerente</vt:lpstr>
      <vt:lpstr>Tabella_Rischi_Impatti</vt:lpstr>
      <vt:lpstr>valore_assets</vt:lpstr>
    </vt:vector>
  </TitlesOfParts>
  <Manager>Stefano Posti</Manager>
  <Company>PROJIT s.r.l.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Stefano Posti</dc:creator>
  <cp:keywords/>
  <dc:description/>
  <cp:lastModifiedBy>Sabatino Ciotti</cp:lastModifiedBy>
  <cp:revision/>
  <dcterms:created xsi:type="dcterms:W3CDTF">2019-02-21T22:54:51Z</dcterms:created>
  <dcterms:modified xsi:type="dcterms:W3CDTF">2024-01-24T09:28:59Z</dcterms:modified>
  <cp:category/>
  <cp:contentStatus/>
</cp:coreProperties>
</file>